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B6F" lockStructure="1"/>
  <bookViews>
    <workbookView xWindow="120" yWindow="120" windowWidth="15480" windowHeight="11640"/>
  </bookViews>
  <sheets>
    <sheet name="N calculator" sheetId="15" r:id="rId1"/>
    <sheet name="Step-by-Step" sheetId="16" r:id="rId2"/>
    <sheet name="Help-Data Entry" sheetId="12" r:id="rId3"/>
    <sheet name="Help-Results" sheetId="13" r:id="rId4"/>
    <sheet name="General Info" sheetId="2" r:id="rId5"/>
  </sheets>
  <definedNames>
    <definedName name="_xlnm.Print_Area" localSheetId="0">'N calculator'!$A$1:$H$58</definedName>
  </definedNames>
  <calcPr calcId="145621"/>
</workbook>
</file>

<file path=xl/calcChain.xml><?xml version="1.0" encoding="utf-8"?>
<calcChain xmlns="http://schemas.openxmlformats.org/spreadsheetml/2006/main">
  <c r="H54" i="15" l="1"/>
  <c r="H55" i="15" s="1"/>
  <c r="G54" i="15"/>
  <c r="G55" i="15" s="1"/>
  <c r="F54" i="15"/>
  <c r="F55" i="15" s="1"/>
  <c r="R3" i="15"/>
  <c r="E54" i="15" s="1"/>
  <c r="E55" i="15" s="1"/>
  <c r="R4" i="15"/>
  <c r="F15" i="15"/>
  <c r="F16" i="15"/>
  <c r="F17" i="15"/>
  <c r="F18" i="15"/>
  <c r="R5" i="15"/>
  <c r="T5" i="15"/>
  <c r="E47" i="15"/>
  <c r="E48" i="15" s="1"/>
  <c r="S29" i="15"/>
  <c r="E49" i="15" s="1"/>
  <c r="E50" i="15"/>
  <c r="E51" i="15"/>
  <c r="E36" i="15"/>
  <c r="E52" i="15" s="1"/>
  <c r="H50" i="15"/>
  <c r="G50" i="15"/>
  <c r="F50" i="15"/>
  <c r="S3" i="15"/>
  <c r="S5" i="15"/>
  <c r="E57" i="15"/>
  <c r="H57" i="15"/>
  <c r="G57" i="15"/>
  <c r="F57" i="15"/>
  <c r="F52" i="15"/>
  <c r="F47" i="15"/>
  <c r="F48" i="15"/>
  <c r="F49" i="15"/>
  <c r="F51" i="15"/>
  <c r="H49" i="15"/>
  <c r="S30" i="15"/>
  <c r="H52" i="15"/>
  <c r="G52" i="15"/>
  <c r="H51" i="15"/>
  <c r="G51" i="15"/>
  <c r="E82" i="12"/>
  <c r="F82" i="12"/>
  <c r="T4" i="15"/>
  <c r="H47" i="15"/>
  <c r="H48" i="15"/>
  <c r="V29" i="15"/>
  <c r="H36" i="15"/>
  <c r="G47" i="15"/>
  <c r="G48" i="15"/>
  <c r="U30" i="15"/>
  <c r="U29" i="15"/>
  <c r="G49" i="15" s="1"/>
  <c r="T3" i="15"/>
  <c r="T27" i="15"/>
  <c r="T29" i="15"/>
  <c r="S4" i="15"/>
  <c r="S27" i="15"/>
  <c r="V30" i="15"/>
  <c r="V28" i="15"/>
  <c r="V27" i="15"/>
  <c r="U28" i="15"/>
  <c r="U27" i="15"/>
  <c r="T30" i="15"/>
  <c r="T28" i="15"/>
  <c r="S28" i="15"/>
  <c r="F7" i="15"/>
  <c r="S26" i="15"/>
  <c r="T26" i="15"/>
  <c r="U26" i="15"/>
  <c r="V26" i="15"/>
  <c r="F8" i="15"/>
  <c r="F9" i="15"/>
  <c r="B10" i="15"/>
  <c r="F10" i="15"/>
  <c r="F11" i="15"/>
  <c r="F12" i="15"/>
  <c r="F13" i="15"/>
  <c r="B14" i="15"/>
  <c r="F14" i="15"/>
  <c r="B18" i="15"/>
  <c r="D29" i="15"/>
  <c r="D30" i="15"/>
  <c r="D31" i="15"/>
  <c r="F36" i="15"/>
  <c r="G36" i="15"/>
  <c r="E46" i="15"/>
  <c r="F46" i="15"/>
  <c r="G46" i="15"/>
  <c r="H46" i="15"/>
  <c r="H53" i="15" l="1"/>
  <c r="H56" i="15" s="1"/>
  <c r="H58" i="15" s="1"/>
  <c r="G53" i="15"/>
  <c r="G56" i="15" s="1"/>
  <c r="G58" i="15" s="1"/>
  <c r="F53" i="15"/>
  <c r="F56" i="15" s="1"/>
  <c r="F58" i="15" s="1"/>
  <c r="E53" i="15"/>
  <c r="E56" i="15"/>
  <c r="E58" i="15" s="1"/>
</calcChain>
</file>

<file path=xl/sharedStrings.xml><?xml version="1.0" encoding="utf-8"?>
<sst xmlns="http://schemas.openxmlformats.org/spreadsheetml/2006/main" count="882" uniqueCount="550">
  <si>
    <t>This may lead to an underestimation of the N in irrigation water and thus overestimation of the fertilizer N required to maximize profit.</t>
  </si>
  <si>
    <t>This default value is the 25% percentile of well water samples analyzed in Nebraska.</t>
  </si>
  <si>
    <t>(total of &gt;11,000 samples), i.e., nitrate-N in 75% of all wells is in fact larger or equal to 2 ppm.</t>
  </si>
  <si>
    <t>We recommend to conduct manure analysis to accurately determine the optimal N rate for your location.</t>
  </si>
  <si>
    <t>This allows you to compute N recommendations for different fields or compare N rates and total cost of N fertilization for different possible N programs in the same field.</t>
  </si>
  <si>
    <t>components</t>
  </si>
  <si>
    <t>N algorithm</t>
  </si>
  <si>
    <t>(unadjusted)</t>
  </si>
  <si>
    <t>amount</t>
  </si>
  <si>
    <t>Recommended N</t>
  </si>
  <si>
    <t>Average nitrogen</t>
  </si>
  <si>
    <t>price</t>
  </si>
  <si>
    <t>Corn : N price</t>
  </si>
  <si>
    <t>(adjusted for</t>
  </si>
  <si>
    <t>time and prices)</t>
  </si>
  <si>
    <t>cost</t>
  </si>
  <si>
    <t>N application</t>
  </si>
  <si>
    <t>Total cost of</t>
  </si>
  <si>
    <t>N fertilization</t>
  </si>
  <si>
    <t>If N is primarily applied through split application, N use efficiency is increased and the N amount can be decreased by 5%.</t>
  </si>
  <si>
    <t>If the effective rooting depth is &gt;=48 inches, the program calculates the residual soil nitrate N credit to a maximum depth of 48".</t>
  </si>
  <si>
    <t>For shallow soils, the program calculates the residual soil nitrate N credit up to the maximum soil depth entered by the user.</t>
  </si>
  <si>
    <t>Nitrate-N credit = 8 * ppm NO3-N</t>
  </si>
  <si>
    <t>If the soil organic matter is &gt;3%, the algorithm will automatically use 3% for estimating soil organic N supply.</t>
  </si>
  <si>
    <t>Soil nitrate-N present at planting time is available for crop N uptake.</t>
  </si>
  <si>
    <t>This available nitrate-N is deducted as a N credit when estimating fertilizer N need.</t>
  </si>
  <si>
    <t>Corn and other non-legumes</t>
  </si>
  <si>
    <t>Click on each cell and select value from the drop-down list. N credits assigned according to previous crops are:</t>
  </si>
  <si>
    <t>Soybean</t>
  </si>
  <si>
    <t>e.g.: corn, wheat, sorghum, sunflower, sugar beet</t>
  </si>
  <si>
    <t>N algorithm components</t>
  </si>
  <si>
    <t>Crop N requirement</t>
  </si>
  <si>
    <t>This section shows the calculated values of the different terms in the UNL N equation:</t>
  </si>
  <si>
    <t>N rate (lb N/acre) = 35  + (1.2 x YG) - (0.14  x YG  x  OM) - 8 x soil nitrate - other credits</t>
  </si>
  <si>
    <t>Soil nitrate-N credit</t>
  </si>
  <si>
    <t>Legume N credit</t>
  </si>
  <si>
    <t>Irrigation N credit</t>
  </si>
  <si>
    <t>Manure N credit</t>
  </si>
  <si>
    <t>SOM credit</t>
  </si>
  <si>
    <t>Contribution to crop N uptake provided by mineralization of soil organic matter.</t>
  </si>
  <si>
    <t>Contribution to crop N uptake provided by residual soil nitrate in the profile.</t>
  </si>
  <si>
    <t>Modified algorithm implemented here:</t>
  </si>
  <si>
    <t>Contribution to crop N uptake provided by enhanced soil nitrogen supply if the previous crop was a legume.</t>
  </si>
  <si>
    <t>Total nitrate-N credit = sum of all layers</t>
  </si>
  <si>
    <t>Contribution to crop N uptake provided by nitrogen supply from irrigation.</t>
  </si>
  <si>
    <t>Contribution to crop N uptake provided by inorganic N contained in manure and mineralization of organic manure N over time.</t>
  </si>
  <si>
    <t>15% of total organic N applied</t>
  </si>
  <si>
    <t>7% of total organic N applied</t>
  </si>
  <si>
    <t>4% of total organic N applied</t>
  </si>
  <si>
    <t>Split</t>
  </si>
  <si>
    <t>Pre-plant</t>
  </si>
  <si>
    <t xml:space="preserve">5-yr avg. yield + 5-10% </t>
  </si>
  <si>
    <t>Recom. N amount (adjusted for time and prices)</t>
  </si>
  <si>
    <t>Recom. N amount (unadjusted)</t>
  </si>
  <si>
    <t>Enter field-specific information in columns E to H</t>
  </si>
  <si>
    <t>Give meaningful names for up to four fields or different management options (column titles, defaults: #1 - #4). Those could be:</t>
  </si>
  <si>
    <t>Enter short names in the column headers below (#1 to #4)</t>
  </si>
  <si>
    <t>total crop N amount required to achieve the yield goal, calculated as 35 + 1.2*yield goal</t>
  </si>
  <si>
    <t>N rate (lb/ac) = Total N needed by crop - sum of all N credits - N amount already applied or:</t>
  </si>
  <si>
    <t>Recommended amount of N calculated with the original UNL N algorithm:</t>
  </si>
  <si>
    <t>Final recommended amount of N to apply, adjusted for the N application time (N management program) and the corn to N price ratio.</t>
  </si>
  <si>
    <t>The adjusted N rate is calculated as follows:</t>
  </si>
  <si>
    <r>
      <t>lb N/acre = Recom. N rate × f</t>
    </r>
    <r>
      <rPr>
        <b/>
        <vertAlign val="subscript"/>
        <sz val="10"/>
        <color indexed="8"/>
        <rFont val="Arial"/>
        <family val="2"/>
      </rPr>
      <t>A</t>
    </r>
    <r>
      <rPr>
        <b/>
        <sz val="10"/>
        <color indexed="8"/>
        <rFont val="Arial"/>
      </rPr>
      <t xml:space="preserve"> × f</t>
    </r>
    <r>
      <rPr>
        <b/>
        <vertAlign val="subscript"/>
        <sz val="10"/>
        <color indexed="8"/>
        <rFont val="Arial"/>
        <family val="2"/>
      </rPr>
      <t xml:space="preserve">R </t>
    </r>
  </si>
  <si>
    <r>
      <t>lb N/acre = [35  + (1.2 x YG) - (0.14  x YG  x  OM) - 8 x soil nitrate - other credits] × f</t>
    </r>
    <r>
      <rPr>
        <b/>
        <vertAlign val="subscript"/>
        <sz val="10"/>
        <color indexed="8"/>
        <rFont val="Arial"/>
        <family val="2"/>
      </rPr>
      <t>A</t>
    </r>
    <r>
      <rPr>
        <b/>
        <sz val="10"/>
        <color indexed="8"/>
        <rFont val="Arial"/>
      </rPr>
      <t xml:space="preserve"> × f</t>
    </r>
    <r>
      <rPr>
        <b/>
        <vertAlign val="subscript"/>
        <sz val="10"/>
        <color indexed="8"/>
        <rFont val="Arial"/>
        <family val="2"/>
      </rPr>
      <t>R</t>
    </r>
  </si>
  <si>
    <t>with</t>
  </si>
  <si>
    <t>correction factor for application time</t>
  </si>
  <si>
    <t>correction factor for actual corn : N price ratio</t>
  </si>
  <si>
    <r>
      <t>f</t>
    </r>
    <r>
      <rPr>
        <b/>
        <vertAlign val="subscript"/>
        <sz val="10"/>
        <rFont val="Arial"/>
        <family val="2"/>
      </rPr>
      <t>A</t>
    </r>
  </si>
  <si>
    <r>
      <t>f</t>
    </r>
    <r>
      <rPr>
        <b/>
        <vertAlign val="subscript"/>
        <sz val="10"/>
        <rFont val="Arial"/>
        <family val="2"/>
      </rPr>
      <t>R</t>
    </r>
  </si>
  <si>
    <t xml:space="preserve">The original UNL N equation refers to pre-plant application of N in spring as the standard practice. </t>
  </si>
  <si>
    <t>If N is primarily applied in fall, N use efficiency is lower and the N amount is increased by 5%.</t>
  </si>
  <si>
    <r>
      <t>Mathematically, f</t>
    </r>
    <r>
      <rPr>
        <vertAlign val="subscript"/>
        <sz val="10"/>
        <rFont val="Arial"/>
        <family val="2"/>
      </rPr>
      <t>A</t>
    </r>
    <r>
      <rPr>
        <sz val="10"/>
        <rFont val="Arial"/>
      </rPr>
      <t xml:space="preserve"> is calculated as follows:</t>
    </r>
  </si>
  <si>
    <r>
      <t>5% decrease in N rate (f</t>
    </r>
    <r>
      <rPr>
        <vertAlign val="subscript"/>
        <sz val="10"/>
        <rFont val="Arial"/>
        <family val="2"/>
      </rPr>
      <t>A</t>
    </r>
    <r>
      <rPr>
        <sz val="10"/>
        <rFont val="Arial"/>
      </rPr>
      <t xml:space="preserve"> = 0.95)</t>
    </r>
  </si>
  <si>
    <r>
      <t>no change in N rate (f</t>
    </r>
    <r>
      <rPr>
        <vertAlign val="subscript"/>
        <sz val="10"/>
        <rFont val="Arial"/>
        <family val="2"/>
      </rPr>
      <t>A</t>
    </r>
    <r>
      <rPr>
        <sz val="10"/>
        <rFont val="Arial"/>
      </rPr>
      <t xml:space="preserve"> = 1.00)</t>
    </r>
  </si>
  <si>
    <t>Recent research in Nebraska has shown that the current (unadjusted) UNL recommendation is valid for a corn to nitrogen price ratio of about 8-12:1.</t>
  </si>
  <si>
    <t xml:space="preserve">The recommended N rate (Output B) is therefore related to a base price ratio of 8:1, i.e., </t>
  </si>
  <si>
    <r>
      <t>f</t>
    </r>
    <r>
      <rPr>
        <vertAlign val="subscript"/>
        <sz val="10"/>
        <rFont val="Arial"/>
        <family val="2"/>
      </rPr>
      <t>R</t>
    </r>
    <r>
      <rPr>
        <sz val="10"/>
        <rFont val="Arial"/>
      </rPr>
      <t xml:space="preserve"> is calculated using a non-linear equation that was derived from recent N response trials with irrigated corn in Nebraska:</t>
    </r>
  </si>
  <si>
    <t>Step - by Step Instructions</t>
  </si>
  <si>
    <t>Click on Print.</t>
  </si>
  <si>
    <t xml:space="preserve">Go to File - Save As and save your worksheet under whatever file name you wish. </t>
  </si>
  <si>
    <t>Enter general farm information (top left)</t>
  </si>
  <si>
    <t>Change the names in cells B7, B11 or B15</t>
  </si>
  <si>
    <t>Enter a name for each field or management scenario you with to evaluate (cells E20 to H20)</t>
  </si>
  <si>
    <t>Enter field specific information:</t>
  </si>
  <si>
    <t>Soil test nitrate</t>
  </si>
  <si>
    <t>01 Beef solid</t>
  </si>
  <si>
    <t>lbs/ton</t>
  </si>
  <si>
    <t>01 Beef - Open Lot - Solid Manure</t>
  </si>
  <si>
    <t>02 Beef slur.</t>
  </si>
  <si>
    <t>lbs/1,000 gal</t>
  </si>
  <si>
    <t>02 Beef - Confinement Barn &amp; Storage - Slurry</t>
  </si>
  <si>
    <t>03 Beef pond</t>
  </si>
  <si>
    <t>lbs/acre-inch</t>
  </si>
  <si>
    <t>03 Beef - Holding Pond - Liquid</t>
  </si>
  <si>
    <t>04 Beef slud.</t>
  </si>
  <si>
    <t>04 Beef - Holding Pond - Solids</t>
  </si>
  <si>
    <t>05 Beef comp.</t>
  </si>
  <si>
    <t>05 Beef - Open Lot -Compost</t>
  </si>
  <si>
    <t xml:space="preserve">06 Dairy solid </t>
  </si>
  <si>
    <t>06 Dairy - Confinement Barn - Solid Manure</t>
  </si>
  <si>
    <t>07 Dairy slur.</t>
  </si>
  <si>
    <t>lbs/1,000 gal.</t>
  </si>
  <si>
    <t>07 Dairy - Confinement Barn &amp; Storage - Slurry</t>
  </si>
  <si>
    <t>08 Dairy liqu.</t>
  </si>
  <si>
    <t>lbs/ac-in</t>
  </si>
  <si>
    <t>08 Dairy - Confinement Barn &amp; Lagoon - Liquid</t>
  </si>
  <si>
    <t>09 Dairy slud.</t>
  </si>
  <si>
    <t>09 Dairy - Confinement Barn &amp; Lagoon - Sludge</t>
  </si>
  <si>
    <t>10 Swine pack</t>
  </si>
  <si>
    <t>10 Swine - Confinement Barn - Bedded Pack</t>
  </si>
  <si>
    <t>11 Swine slur.</t>
  </si>
  <si>
    <t>lbs/1000 gal</t>
  </si>
  <si>
    <t>11 Swine - Confinement Barn &amp; Deep Pit - Slurry</t>
  </si>
  <si>
    <t>12 Swine liqu.</t>
  </si>
  <si>
    <t>12 Swine - Confinement Barn &amp; Lagoon - Liquid</t>
  </si>
  <si>
    <t>13 Swine slud.</t>
  </si>
  <si>
    <t>13 Swine - Confinement Barn &amp; Lagoon - Sludge</t>
  </si>
  <si>
    <t>14 Layers scrap.</t>
  </si>
  <si>
    <t>14 Layers  - Confinement Barn - Scrapped</t>
  </si>
  <si>
    <t>15 Layers slur.</t>
  </si>
  <si>
    <t>lbs/1000 gal.</t>
  </si>
  <si>
    <t>15 Layers  - Confinement Barn &amp; Storage - Slurry</t>
  </si>
  <si>
    <t>16 Broilers lit.</t>
  </si>
  <si>
    <t>16 Broilers - Confinement Barn - Litter</t>
  </si>
  <si>
    <t>17 Turkey lit.</t>
  </si>
  <si>
    <t>17 Turkey - Confinement Barn - Litter</t>
  </si>
  <si>
    <t>Default</t>
  </si>
  <si>
    <t>NOTES:</t>
  </si>
  <si>
    <t>The program will use the default values for soil nitrate N concentrations if no sample was analyzed.</t>
  </si>
  <si>
    <t xml:space="preserve">If you have sampled four layers, combine the two bottom layers into one layer (Layer 3), i.e.: </t>
  </si>
  <si>
    <t>If no measured values are available for the water source use, the program uses a default value of 2 ppm NO3-N.</t>
  </si>
  <si>
    <t>This can lead to over- or underestimation of the fertilizer N amount required.</t>
  </si>
  <si>
    <t>Layer 1,2,3 bottom</t>
  </si>
  <si>
    <t>Enter the bottom depth (in inches) of each soil layer sampled.</t>
  </si>
  <si>
    <t>Leave empty for layers that were not sampled.</t>
  </si>
  <si>
    <t>Layer 1,2,3 nitrate</t>
  </si>
  <si>
    <t>Enter the measured nitrate-N concentrations (ppm) or amounts (lb/acre) for each layer sampled.</t>
  </si>
  <si>
    <r>
      <t xml:space="preserve">Select the unit in which soil nitrate-N was reported from the drop-down list in the yellow box on the left side (cell </t>
    </r>
    <r>
      <rPr>
        <b/>
        <sz val="10"/>
        <rFont val="Arial"/>
        <family val="2"/>
      </rPr>
      <t>B30</t>
    </r>
    <r>
      <rPr>
        <sz val="10"/>
        <rFont val="Arial"/>
        <family val="2"/>
      </rPr>
      <t>)</t>
    </r>
  </si>
  <si>
    <t xml:space="preserve">Original UNL algorithm: </t>
  </si>
  <si>
    <t>Entered nitrate-N values for different soil layers are used to calculate the depth-weighted average nitrate-N concentration (in ppm)</t>
  </si>
  <si>
    <t>Calculation of the nitrate-N credit is done for each soil layer, taking into account higher recovery value of nitrate in the upper layers.</t>
  </si>
  <si>
    <t>N credit per soil layer = ppm nitrate-N * layer thickness * bulk density * N efficiency factor (ranges from 0.5 to 0.6)</t>
  </si>
  <si>
    <t>Bulk density is obtained from the soil texture group chosen (see above) and its increase with depth is accounted for.</t>
  </si>
  <si>
    <t>In general, the modified calculation results in the same nitrate-N credit as with the original calculation approach.</t>
  </si>
  <si>
    <t>The modified approach provides, however, better flexibility in accounting for shallow soils or unsampled soil layers.</t>
  </si>
  <si>
    <t>These values represent median values measured in nitrogen response trials conducted in recent years at many locations throughout Nebraska.</t>
  </si>
  <si>
    <t>Select from the list how many soil layers were sampled. Choices are:</t>
  </si>
  <si>
    <t>Choose this option if no sample was collected for nitrate analysis.</t>
  </si>
  <si>
    <t>Choose this option if only one layer was sampled, e.g., 0-8" or 0-12".</t>
  </si>
  <si>
    <t>Only leave empty for layers that were not sampled.</t>
  </si>
  <si>
    <t>For unsampled soil layers the program uses default nitrate-N values according to soil texture:</t>
  </si>
  <si>
    <t>ppm or lb/acre</t>
  </si>
  <si>
    <t>The number of layers for which nitrate-N is entered must match the selection of "Soil layers sampled" (see above).</t>
  </si>
  <si>
    <t>Calculated as $ per lb N applied.</t>
  </si>
  <si>
    <t>The weighted average N price is calculated based on the N management program chosen and the proportions of different N sources in that program.</t>
  </si>
  <si>
    <t>This allows you to compare various N fertilization options in terms of how much you pay for a pound of N.</t>
  </si>
  <si>
    <t xml:space="preserve">Note, however, that N use efficiency differs among fertilizers. </t>
  </si>
  <si>
    <t>More of a fertilizer that is cheap on a $ per lb N basis may be required to achieve the same yield as with a more expensive N source.</t>
  </si>
  <si>
    <t>Calculated by dividing the expected corn selling price entered with the average N price for all N applications listed in the N management profile selected.</t>
  </si>
  <si>
    <t>The corn : N price ratio is the key tool for economic adjustment of N rates to maximize profit.</t>
  </si>
  <si>
    <t xml:space="preserve"> (1) if the corn:N price ratio is less than 8:1(high N price and/or low corn price) less N must be applied to maximize profit</t>
  </si>
  <si>
    <t xml:space="preserve"> (2) if the corn:N price ratio is more than 8:1(low N price and/or high corn price) slightly more N can be applied to maximize profit</t>
  </si>
  <si>
    <r>
      <t>The economic adjustment is done by multiplying the (unadjusted) recommended N rate with a factor f</t>
    </r>
    <r>
      <rPr>
        <vertAlign val="subscript"/>
        <sz val="10"/>
        <rFont val="Arial"/>
        <family val="2"/>
      </rPr>
      <t>R</t>
    </r>
    <r>
      <rPr>
        <sz val="10"/>
        <rFont val="Arial"/>
      </rPr>
      <t>:</t>
    </r>
  </si>
  <si>
    <t>in which R = corn : N price ratio</t>
  </si>
  <si>
    <t>Application cost of all N applications contained in the selected N management program.</t>
  </si>
  <si>
    <t>Sum of fertilizer cost and total application cost, all in $/acre.</t>
  </si>
  <si>
    <r>
      <t>5% increase in N rate (f</t>
    </r>
    <r>
      <rPr>
        <vertAlign val="subscript"/>
        <sz val="10"/>
        <rFont val="Arial"/>
        <family val="2"/>
      </rPr>
      <t>A</t>
    </r>
    <r>
      <rPr>
        <sz val="10"/>
        <rFont val="Arial"/>
      </rPr>
      <t xml:space="preserve"> = 1.05)</t>
    </r>
  </si>
  <si>
    <t>Use this to evaluate the total cost of different fertilizer programs.</t>
  </si>
  <si>
    <t xml:space="preserve">Keep in mind that, in addition to cost, other factors such as equipment availability, speed of application, or product quality must be considered too. </t>
  </si>
  <si>
    <t>Layer 1, 0-12"</t>
  </si>
  <si>
    <t>Layer 2, 12-24"</t>
  </si>
  <si>
    <t>Layer 3, 24-48"</t>
  </si>
  <si>
    <t>Effective rooting depth</t>
  </si>
  <si>
    <t>Soil layers sampled</t>
  </si>
  <si>
    <t>no.</t>
  </si>
  <si>
    <t>1 Layer</t>
  </si>
  <si>
    <t>2 Layers</t>
  </si>
  <si>
    <t>3 Layers</t>
  </si>
  <si>
    <t>Farm:</t>
  </si>
  <si>
    <t>Agronomist:</t>
  </si>
  <si>
    <t>Date:</t>
  </si>
  <si>
    <t>Unit</t>
  </si>
  <si>
    <t>#2</t>
  </si>
  <si>
    <t>#3</t>
  </si>
  <si>
    <t>#4</t>
  </si>
  <si>
    <t>A</t>
  </si>
  <si>
    <t>B</t>
  </si>
  <si>
    <t>C</t>
  </si>
  <si>
    <t>D</t>
  </si>
  <si>
    <t>F</t>
  </si>
  <si>
    <t>Irrigation</t>
  </si>
  <si>
    <t>Soil Texture</t>
  </si>
  <si>
    <t>Med./Fine</t>
  </si>
  <si>
    <t>Sandy</t>
  </si>
  <si>
    <t>Manure</t>
  </si>
  <si>
    <t>ppm</t>
  </si>
  <si>
    <t>Previous crop</t>
  </si>
  <si>
    <t>http://www.ianr.unl.edu/pubs/fieldcrops/g174.htm</t>
  </si>
  <si>
    <t>http://cropwatch.unl.edu/focusnitrogen.htm</t>
  </si>
  <si>
    <t>Manure N credit (lb N/acre)</t>
  </si>
  <si>
    <t>bu/acre</t>
  </si>
  <si>
    <t>%</t>
  </si>
  <si>
    <t>Water amount</t>
  </si>
  <si>
    <t>Water nitrate-N</t>
  </si>
  <si>
    <t>lb/acre</t>
  </si>
  <si>
    <t>N applied since harvest</t>
  </si>
  <si>
    <t>$/acre</t>
  </si>
  <si>
    <t>Soil organic matter</t>
  </si>
  <si>
    <t>$/bu</t>
  </si>
  <si>
    <t>$/ton</t>
  </si>
  <si>
    <t>$/lb N</t>
  </si>
  <si>
    <t>Total cost of N fertilizer + N application</t>
  </si>
  <si>
    <t>G</t>
  </si>
  <si>
    <t>Corn price : N price ratio</t>
  </si>
  <si>
    <t>Soil texture</t>
  </si>
  <si>
    <t>Terms</t>
  </si>
  <si>
    <t>Conc.</t>
  </si>
  <si>
    <t>Ammon.N</t>
  </si>
  <si>
    <t>Organic N</t>
  </si>
  <si>
    <t>First Year</t>
  </si>
  <si>
    <t>Tons/acre</t>
  </si>
  <si>
    <t>1000 gal./ac.</t>
  </si>
  <si>
    <t>Acre-inches</t>
  </si>
  <si>
    <t>Solid</t>
  </si>
  <si>
    <t>% Org.N Available</t>
  </si>
  <si>
    <t>Layer 1 bottom</t>
  </si>
  <si>
    <t>Layer 2 bottom</t>
  </si>
  <si>
    <t>Layer 3 bottom</t>
  </si>
  <si>
    <t>Layer 1 nitrate</t>
  </si>
  <si>
    <t>Layer 2 nitrate</t>
  </si>
  <si>
    <t>Layer 3 nitrate</t>
  </si>
  <si>
    <t>inches</t>
  </si>
  <si>
    <t>- different farms, fields or management areas within a field</t>
  </si>
  <si>
    <t xml:space="preserve">Soil test nitrate-N </t>
  </si>
  <si>
    <t>Dry beans</t>
  </si>
  <si>
    <t>http://ianrpubs.unl.edu/fieldcrops/g481.htm</t>
  </si>
  <si>
    <t>Alfalfa 70-100% stand</t>
  </si>
  <si>
    <t>Alfalfa 30-69% stand</t>
  </si>
  <si>
    <t>Alfalfa 0-29% stand</t>
  </si>
  <si>
    <t xml:space="preserve">Clover 70-100 % stand  </t>
  </si>
  <si>
    <t xml:space="preserve">Clover 30-69% stand  </t>
  </si>
  <si>
    <t xml:space="preserve">Clover 0-29% stand  </t>
  </si>
  <si>
    <t>6 inches</t>
  </si>
  <si>
    <t>9 inches</t>
  </si>
  <si>
    <t>West-central NE</t>
  </si>
  <si>
    <t>Eastern NE</t>
  </si>
  <si>
    <t>Central NE</t>
  </si>
  <si>
    <t>12 inches</t>
  </si>
  <si>
    <t>Western NE</t>
  </si>
  <si>
    <t>15 inches</t>
  </si>
  <si>
    <t>Enter the estimated water amount until milk stage (80% of the average of the past 3 years). Typical values are:</t>
  </si>
  <si>
    <t>Amount</t>
  </si>
  <si>
    <t>Nitrate-N</t>
  </si>
  <si>
    <t xml:space="preserve">Enter the measured or estimated nitrate-N concentration in the irrigation water. </t>
  </si>
  <si>
    <t>Anhydrous ammonia</t>
  </si>
  <si>
    <t>Ammonium nitrate</t>
  </si>
  <si>
    <t>Ammonium sulfate (21-0-0-24)</t>
  </si>
  <si>
    <t>Urea ammonium nitrate (32-0-0)</t>
  </si>
  <si>
    <t>Urea (46-0-0)</t>
  </si>
  <si>
    <t>UAN (28-0-0)</t>
  </si>
  <si>
    <t>Description</t>
  </si>
  <si>
    <t>1 AA</t>
  </si>
  <si>
    <t>2 AN</t>
  </si>
  <si>
    <t>3 AS</t>
  </si>
  <si>
    <t>4 UAN 28</t>
  </si>
  <si>
    <t>5 UAN 32</t>
  </si>
  <si>
    <t>6 Urea</t>
  </si>
  <si>
    <t>%N</t>
  </si>
  <si>
    <t>UNL N recommendation</t>
  </si>
  <si>
    <t>Soil organic matter (OM)</t>
  </si>
  <si>
    <t>in 0-8" depth</t>
  </si>
  <si>
    <t>Average nitrogen price</t>
  </si>
  <si>
    <t>Type</t>
  </si>
  <si>
    <t>Year applied</t>
  </si>
  <si>
    <t>Ammonium N</t>
  </si>
  <si>
    <t>Application method</t>
  </si>
  <si>
    <t>Current</t>
  </si>
  <si>
    <t>Soil nitrate unit</t>
  </si>
  <si>
    <t>Previous crop N credit (lb N/acre)</t>
  </si>
  <si>
    <t>Bulk density</t>
  </si>
  <si>
    <t>0-12"</t>
  </si>
  <si>
    <t>12-24"</t>
  </si>
  <si>
    <t>weighted avg.</t>
  </si>
  <si>
    <t>sandy</t>
  </si>
  <si>
    <t>0-8"</t>
  </si>
  <si>
    <t>% of total N</t>
  </si>
  <si>
    <t>N source</t>
  </si>
  <si>
    <t>Price</t>
  </si>
  <si>
    <t>Fall</t>
  </si>
  <si>
    <t>Sidedress</t>
  </si>
  <si>
    <t>Fertigation</t>
  </si>
  <si>
    <t>Name</t>
  </si>
  <si>
    <t>Nitrogen application programs</t>
  </si>
  <si>
    <t>Fertilizer sources</t>
  </si>
  <si>
    <t>Total N application cost</t>
  </si>
  <si>
    <t>N content</t>
  </si>
  <si>
    <t>Appl. cost</t>
  </si>
  <si>
    <t>E</t>
  </si>
  <si>
    <t>IF sidedress + fertigation N is &gt;=30% of total N applied (= split N application, standard BMP)</t>
  </si>
  <si>
    <t>IF sidedress + fertigation N is &lt; 30% of total N AND preplant N &gt; fall N (=mostly preplant N)</t>
  </si>
  <si>
    <t>IF sidedress + fertigation N is &lt; 30% of total N AND preplant N &lt; fall N (=mostly fall N)</t>
  </si>
  <si>
    <t>Full description</t>
  </si>
  <si>
    <t>Amount (tons or 1000 gal/acre)</t>
  </si>
  <si>
    <t>1 yr ago</t>
  </si>
  <si>
    <t>2 yr ago</t>
  </si>
  <si>
    <t>3 yr ago</t>
  </si>
  <si>
    <t>Total appl. cost</t>
  </si>
  <si>
    <t>Manure type</t>
  </si>
  <si>
    <t>Timing factor</t>
  </si>
  <si>
    <t>change names in boxes</t>
  </si>
  <si>
    <t>do not enter anything below</t>
  </si>
  <si>
    <t>soilfertility.unl.edu</t>
  </si>
  <si>
    <t>lb/unit</t>
  </si>
  <si>
    <t>Manure appl. year</t>
  </si>
  <si>
    <t>Proportion</t>
  </si>
  <si>
    <t>Terms (unit for application)</t>
  </si>
  <si>
    <t>programs to consider</t>
  </si>
  <si>
    <t>Pre-plant &amp; starter</t>
  </si>
  <si>
    <t>If you encounter problems or have suggestions for improvement, please contact:</t>
  </si>
  <si>
    <t>For regular updates, please check our soil fertility website:</t>
  </si>
  <si>
    <t>For other detailed written guidelines on various data inputs and recommendations look up:</t>
  </si>
  <si>
    <t>Richard Ferguson</t>
  </si>
  <si>
    <t>Charles Wortmann</t>
  </si>
  <si>
    <t>Charles Shapiro</t>
  </si>
  <si>
    <t>Gary Hergert</t>
  </si>
  <si>
    <t>General questions</t>
  </si>
  <si>
    <t>South-Central</t>
  </si>
  <si>
    <t>Southeast</t>
  </si>
  <si>
    <t>Northeast</t>
  </si>
  <si>
    <t>Understanding the calculations and results:</t>
  </si>
  <si>
    <t>Daniel Walters</t>
  </si>
  <si>
    <t>rferguson1@unl.edu</t>
  </si>
  <si>
    <t>(402) 472-1144</t>
  </si>
  <si>
    <t>dwalters@unlnotes.unl.edu</t>
  </si>
  <si>
    <t>(402) 472-1506</t>
  </si>
  <si>
    <t>cwortmann2@unl.edu</t>
  </si>
  <si>
    <t>(402) 472-2909</t>
  </si>
  <si>
    <t>cshapiro1@unl.edu</t>
  </si>
  <si>
    <t>ghergert1@unl.edu</t>
  </si>
  <si>
    <t>(308) 632-1372</t>
  </si>
  <si>
    <t>NebGuide G79-481-A, Setting a realistic corn yield goal (revised 2004)</t>
  </si>
  <si>
    <t>http://ianrpubs.unl.edu/wastemgt/g1335.htm</t>
  </si>
  <si>
    <t>NebGuide G97-1335A, Determining crop available nutrients from manure, 1998</t>
  </si>
  <si>
    <t>CropWatch feature on managing nitrogen efficiently in Nebraska crop production, 2001</t>
  </si>
  <si>
    <t>NebGuide G74-174-A, Fertilizer suggestions for corn (revised November 2003)</t>
  </si>
  <si>
    <t>company rig (rental)</t>
  </si>
  <si>
    <t>$2.50/acre</t>
  </si>
  <si>
    <t>owned rig</t>
  </si>
  <si>
    <t>custom applied</t>
  </si>
  <si>
    <t>Dry fertilizer</t>
  </si>
  <si>
    <t>company spreader (rental)</t>
  </si>
  <si>
    <t>custom spinner</t>
  </si>
  <si>
    <t>custom air flow</t>
  </si>
  <si>
    <t>$5.50/acre</t>
  </si>
  <si>
    <t>Liquid fertilizer</t>
  </si>
  <si>
    <t>custom injection</t>
  </si>
  <si>
    <t>$6.00/acre</t>
  </si>
  <si>
    <t>custom floater</t>
  </si>
  <si>
    <t>Liquid starter</t>
  </si>
  <si>
    <t>add-on planter</t>
  </si>
  <si>
    <t>$0.35/acre</t>
  </si>
  <si>
    <t>Under the field-specific data entry (see below) you must select one of the nitrogen programs specified for each calculation run you wish to do.</t>
  </si>
  <si>
    <t>Dryland corn yields are more variable than irrigated yields. Use the 5 to 10-yr yield average for setting yield goals in dryland corn.</t>
  </si>
  <si>
    <t>Minimum</t>
  </si>
  <si>
    <t>Maximum</t>
  </si>
  <si>
    <t>Fertilizer price</t>
  </si>
  <si>
    <t>Application cost</t>
  </si>
  <si>
    <t>Proportion of total N</t>
  </si>
  <si>
    <t>Yield goal</t>
  </si>
  <si>
    <t>Maximum depth for soil NO3-N</t>
  </si>
  <si>
    <t>Layer 1-3 nitrate</t>
  </si>
  <si>
    <t>Water nitrate</t>
  </si>
  <si>
    <t>Data input limits (To avoid accidental entry of wrong data, the worksheet will only accept values that are within those ranges):</t>
  </si>
  <si>
    <t>Manure amount</t>
  </si>
  <si>
    <t>Manure ammonium N</t>
  </si>
  <si>
    <t>Manure organic N</t>
  </si>
  <si>
    <t>Corn price</t>
  </si>
  <si>
    <t>If no soil test is available, assume 1% for sandy soils and soils in the Panhandle, and 2% for other soils in Nebraska.</t>
  </si>
  <si>
    <t>Depth</t>
  </si>
  <si>
    <t>24-48"</t>
  </si>
  <si>
    <t>Default soil nitrate values, ppm NO3-N:</t>
  </si>
  <si>
    <t>medium/fine</t>
  </si>
  <si>
    <t>Soil texture is used in calculating soil nitrate amounts in the profile and for assigning previous N credits for certain crops.</t>
  </si>
  <si>
    <t>Select from drop-down list:</t>
  </si>
  <si>
    <t>Manure sources and N availability</t>
  </si>
  <si>
    <t xml:space="preserve">Terms </t>
  </si>
  <si>
    <t>Unit used for manure application.</t>
  </si>
  <si>
    <t>Do not attempt to enter this value, it is assigned by the program according to the manure type selected.</t>
  </si>
  <si>
    <t>Enter amount applied in tons/acre (solid manures), 1000 gal/acre (sludges and slurries), or Acre-inches (irrigation of effluents)</t>
  </si>
  <si>
    <t>Appl. method</t>
  </si>
  <si>
    <t>Enter measured laboratory analysis value.</t>
  </si>
  <si>
    <t>If left empty, the program will use the default values shown in the table of manure types.</t>
  </si>
  <si>
    <t>Unit must match the manure application unit, e.g.:</t>
  </si>
  <si>
    <t>use lbs /ton for solid manures, lbs N/1000 gal. for slurries and sludges, and lbs N/acre-inch for lagoon or runoff effluents.</t>
  </si>
  <si>
    <t>Calculated as 0.14 * soil organic matter * yield goal (takes into account increased N mineralization in high-yielding crops).</t>
  </si>
  <si>
    <t>Legume crop residue often decomposes quickly and stimulates N release from organic sources.</t>
  </si>
  <si>
    <t>Leave empty or enter 0 for dryland corn.</t>
  </si>
  <si>
    <t>Calculated as 0.227 * water amount * water nitrate-N content.</t>
  </si>
  <si>
    <t>Irrigation water applied until milk stage (R2) is assumed to contibute to crop N uptake with relatively high efficiency.</t>
  </si>
  <si>
    <t>In that case, the application method is also considered to estimate N losses from manure ammonium.</t>
  </si>
  <si>
    <t>For manure applied 1 to 3 years ago, N release from organic sources is estimated as:</t>
  </si>
  <si>
    <t>Applied 1 yr ago</t>
  </si>
  <si>
    <t>Applied 3 yrs ago</t>
  </si>
  <si>
    <t>Applied 2 yrs ago</t>
  </si>
  <si>
    <t>Manure applications that were done more than 3 years ago are not considered.</t>
  </si>
  <si>
    <t>Both ammonium and organic manure N are accounted for if manure is going to be applied in the current year.</t>
  </si>
  <si>
    <t>If any fertilizer-N has already been applied (e.g., in fall after harvest), enter this amount here.</t>
  </si>
  <si>
    <t>Continue by entering all input data in each column, following steps 1 through 10 descibed below.</t>
  </si>
  <si>
    <t>0 None</t>
  </si>
  <si>
    <t>Default soil nitrate-N values for unsampled layers (ppm)</t>
  </si>
  <si>
    <t>Calculated nitrate-N credit (lb N/acre)</t>
  </si>
  <si>
    <t>select nitrate unit in box</t>
  </si>
  <si>
    <t>Enter the maximum depth for estimating the soil nitrate-N credit.</t>
  </si>
  <si>
    <t>Enter 48" for deep loess soils and sandy soils with no physical barriers to root growth (default value)</t>
  </si>
  <si>
    <t>Time of application</t>
  </si>
  <si>
    <t>for each</t>
  </si>
  <si>
    <t>Edit nitrogen management programs to consider</t>
  </si>
  <si>
    <t>First, enter a descriptive name for each program you wish to consider. Make sure that this name is not longer than about 12 characters.</t>
  </si>
  <si>
    <t>Define here up to three different nitrogen management program you wish to evaluate.</t>
  </si>
  <si>
    <t>For each program, four possible times of N application are provided. For each N application:</t>
  </si>
  <si>
    <t>injection</t>
  </si>
  <si>
    <t>???</t>
  </si>
  <si>
    <t>% Crop available ammonium-N</t>
  </si>
  <si>
    <t xml:space="preserve">Liquid </t>
  </si>
  <si>
    <t>01 Fall, 0d</t>
  </si>
  <si>
    <t>Applied in summer or fall, injected or incorporated immediately</t>
  </si>
  <si>
    <t>02 Fall, 1d</t>
  </si>
  <si>
    <t>Applied in summer or fall, incorporated 1 day later</t>
  </si>
  <si>
    <t>03 Fall, 2 d</t>
  </si>
  <si>
    <t>Applied in summer or fall, incorporated 2 days later</t>
  </si>
  <si>
    <t>04 Fall, 3-7d</t>
  </si>
  <si>
    <t>Applied in summer or fall, incorporated 3-7 days later</t>
  </si>
  <si>
    <t>Applied in summer or fall, not incorporated within one week</t>
  </si>
  <si>
    <t>06 Spr, 0d</t>
  </si>
  <si>
    <t>Applied in winter or spring, injected or incorporated immediately</t>
  </si>
  <si>
    <t>07 Spr, 1d</t>
  </si>
  <si>
    <t>Applied in winter or spring, incorporated 1 day later</t>
  </si>
  <si>
    <t>08 Spr, 2d</t>
  </si>
  <si>
    <t>Applied in winter or spring, incorporated 2 days later</t>
  </si>
  <si>
    <t>09 Spr, 3-7d</t>
  </si>
  <si>
    <t>Applied in winter or spring, incorporated 3-7 days later</t>
  </si>
  <si>
    <t>Applied in winter or spring, not incorporated within one week</t>
  </si>
  <si>
    <t>11 Sidedress</t>
  </si>
  <si>
    <t>Sidedress, injection</t>
  </si>
  <si>
    <t>12 Irrig, sprink</t>
  </si>
  <si>
    <t>Irrigation, sprinkler</t>
  </si>
  <si>
    <t>13 Irrig, furrow</t>
  </si>
  <si>
    <t>Irrigation, furrow</t>
  </si>
  <si>
    <t>Time and method</t>
  </si>
  <si>
    <t>10 Spr, no inc.</t>
  </si>
  <si>
    <t>05 Fall, no inc.</t>
  </si>
  <si>
    <t>N management program</t>
  </si>
  <si>
    <t>Nitrogen management program</t>
  </si>
  <si>
    <t>Expected corn value</t>
  </si>
  <si>
    <t>Enter estimated value of corn ($/bu), including selling price and any other payments received</t>
  </si>
  <si>
    <r>
      <t xml:space="preserve">1. </t>
    </r>
    <r>
      <rPr>
        <sz val="10"/>
        <color indexed="8"/>
        <rFont val="Arial"/>
        <family val="2"/>
      </rPr>
      <t>Enter the approximate proportion of N that will be applied each time (% of the total amount of N to be applied)</t>
    </r>
  </si>
  <si>
    <r>
      <t>2.</t>
    </r>
    <r>
      <rPr>
        <sz val="10"/>
        <color indexed="8"/>
        <rFont val="Arial"/>
        <family val="2"/>
      </rPr>
      <t xml:space="preserve"> Select a nitrogen fertilizer source from the dropdown list of choices</t>
    </r>
  </si>
  <si>
    <r>
      <t>3.</t>
    </r>
    <r>
      <rPr>
        <sz val="10"/>
        <color indexed="8"/>
        <rFont val="Arial"/>
        <family val="2"/>
      </rPr>
      <t xml:space="preserve"> Enter the quoted fertilizer price ($ per ton product)</t>
    </r>
  </si>
  <si>
    <r>
      <t>4.</t>
    </r>
    <r>
      <rPr>
        <sz val="10"/>
        <color indexed="8"/>
        <rFont val="Arial"/>
        <family val="2"/>
      </rPr>
      <t xml:space="preserve"> Enter the estimated application cost ($/acre).Typical application costs (per application) are:</t>
    </r>
  </si>
  <si>
    <t>If no application cost is entered, the program will compute the total cost of N fertilization without considering the application cost.</t>
  </si>
  <si>
    <t>The %N is automatically assigned by the program.</t>
  </si>
  <si>
    <t>Enter N management</t>
  </si>
  <si>
    <t>- different N management scenarios you wish to evaluate for the same field (different N sources, different N application schedules)</t>
  </si>
  <si>
    <t>- different price scenarios you wish to evaluate for the same field (different corn or N prices)</t>
  </si>
  <si>
    <t>enter the depth of the bottom layer sampled and use average ppm NO3-N in the two bottom layers sampled as value for Layer 3.</t>
  </si>
  <si>
    <t>Enter the yield goal (bu/acre). See specific guidelines in NebGuide G79-481-A, Setting a realistic corn yield goal (revised 2004)</t>
  </si>
  <si>
    <t>(e.g., avg. of past five years in continuous corn or past 3 or 4 corn harvests in a corn-soybean rotation)</t>
  </si>
  <si>
    <t xml:space="preserve">The yield goal should be within 105 to 110% of the average of the past five to six corn years harvested </t>
  </si>
  <si>
    <t>Multiply the past average yield with a value between 1.05 to 1.10 to obtain the yield goal.</t>
  </si>
  <si>
    <t>Select value from the two choices shown in the drop-down list.</t>
  </si>
  <si>
    <t>Soil organic matter content (%) in the 0-8" soil depth.</t>
  </si>
  <si>
    <t>1 Example</t>
  </si>
  <si>
    <t>Actual soil nitrate-N levels may be below or above these default values.</t>
  </si>
  <si>
    <t>This can lead to over- or underestimation of the true fertilizer N amount required to maximize profit.</t>
  </si>
  <si>
    <t>The book values for N content of manure are typical values, but are often above or below the actual N content for a manure.</t>
  </si>
  <si>
    <t>The program will use these default values for manure N concentrations if no manure sample was analyzed.</t>
  </si>
  <si>
    <t>You only need to enter this if manure is applied in the current year.</t>
  </si>
  <si>
    <t>Rainfall of 1/2 inch after application is equal to incorporation for ammonium-N retention.</t>
  </si>
  <si>
    <t>Select one of the up to three nitrogen programs entered in the top half of the worksheet. Do not try to enter anything else here.</t>
  </si>
  <si>
    <t>If no application costs are entered, the total cost displayed is that of N fertilizer alone, without application cost.</t>
  </si>
  <si>
    <t>Enter one, two or three different nitrogen management programs you wish to evaluate or edit the existing ones shown.</t>
  </si>
  <si>
    <r>
      <t xml:space="preserve">NOTE: </t>
    </r>
    <r>
      <rPr>
        <sz val="11"/>
        <rFont val="Arial"/>
        <family val="2"/>
      </rPr>
      <t>If the proportions entered don't add up to exactly 100%, an error message will be displayed on the left side.</t>
    </r>
  </si>
  <si>
    <t>See tabs "Help-Data Entry" and "Help-Results" for detailed instructions and explanations.</t>
  </si>
  <si>
    <t>Specify no. of soil layers sampled for nitrate-N analysis (select from list, even if no sample was collected)</t>
  </si>
  <si>
    <t>Enter bottom depth for each sampled layer</t>
  </si>
  <si>
    <t>Enter measured nitrate-N for each layer</t>
  </si>
  <si>
    <t>Leave unsampled layers empty (do not enter 0 in those cells)</t>
  </si>
  <si>
    <t>Enter estimated water amount until milk stage</t>
  </si>
  <si>
    <t>Enter measured nitrate-N in water sample. Leave empty if no water analysis was done (do not enter 0)</t>
  </si>
  <si>
    <t>Select manure source from list</t>
  </si>
  <si>
    <t>Enter amount applied</t>
  </si>
  <si>
    <t>Select year applied from list</t>
  </si>
  <si>
    <t>Select application method from list (only needed if manure was/is applied in the current year)</t>
  </si>
  <si>
    <t>Select from list</t>
  </si>
  <si>
    <t>Enter number</t>
  </si>
  <si>
    <t>Verify/select measurement unit (ppm or lb/acre)</t>
  </si>
  <si>
    <t>Enter number for estimated value of corn ($/bu), including selling price and any other payments received</t>
  </si>
  <si>
    <t>If any fertilizer-N has already been applied (e.g., in fall after harvest), enter this amount here (lb N/acre)</t>
  </si>
  <si>
    <t>Review results</t>
  </si>
  <si>
    <t>Verify that all data needed have been entered.</t>
  </si>
  <si>
    <t>Any missing information will be displayed in the "N algorithm components:</t>
  </si>
  <si>
    <t>Review unadjusted N rate and the final, adjusted N rate that accounts for time of N application and prices</t>
  </si>
  <si>
    <t>Review N application costs and total cost of N fertilization</t>
  </si>
  <si>
    <t>Re-run with different choices</t>
  </si>
  <si>
    <t>Print or save your results</t>
  </si>
  <si>
    <t>Continue</t>
  </si>
  <si>
    <t>that do not apply to those (delete values in the yellow areas).</t>
  </si>
  <si>
    <t>Make more recommendations for other fields etc., but make sure that you first clear out all data entry fields</t>
  </si>
  <si>
    <t>Enter N concentrations in manure. Leave empty if no manure sample was analyzed (do not enter 0)</t>
  </si>
  <si>
    <t>Go to File - Print Preview to verify printing settings</t>
  </si>
  <si>
    <t>Only enter data in worksheet areas that are marked yellow.</t>
  </si>
  <si>
    <t>For each program, enter the proportion of N applied at different times, the N source for each time, the N price, and the application cost.</t>
  </si>
  <si>
    <t>Enter the effective rooting depth: only change the default value of 48" if the soil is much shallower than that</t>
  </si>
  <si>
    <t>Use only years with relatively normal weather conditions and no unusual events that caused extremely low or high yields.</t>
  </si>
  <si>
    <t>Enter a value less than 48" for shallow soils that have a physical barrier to root growth.</t>
  </si>
  <si>
    <t>Choose this option if three layers were sampled, e.g., 0-12", 12-24", and 24-36".</t>
  </si>
  <si>
    <t>Choose this option if two layers were sampled, e.g., 0-12" and 12-24".</t>
  </si>
  <si>
    <t>Soil sampling for nitrate should be done in 1-ft increments shortly before fall or pre-plant N application.</t>
  </si>
  <si>
    <t>Laboratories may report values in ppm NO3-N or lb NO3-N/acre. Check what unit is used on the soil test report.</t>
  </si>
  <si>
    <t>We recommend to conduct soil nitrate analysis for at least 2-ft of soil to accurately determine the optimal N rate for your location.</t>
  </si>
  <si>
    <t>We recommend to conduct water analysis to accurately determine the optimal N rate for your location.</t>
  </si>
  <si>
    <t>The program will use a default value of 2 ppm nitrate-N if no water sample was analyzed.</t>
  </si>
  <si>
    <t>3 Fall</t>
  </si>
  <si>
    <t>For more detailed information on farm machinery and fertilizer application costs look up these two publications:</t>
  </si>
  <si>
    <t>http://www.apec.umn.edu/faculty/wlazarus/mf2005late.pdf</t>
  </si>
  <si>
    <t>http://www.agecon.unl.edu/resource.html</t>
  </si>
  <si>
    <t>Extension Circular EC04-823-A on 2004 Nebraska Farm Custom Rates - Part 1</t>
  </si>
  <si>
    <t>$4.50/acre</t>
  </si>
  <si>
    <t>$6.50/acre</t>
  </si>
  <si>
    <t>$7.50/acre</t>
  </si>
  <si>
    <t>applicator rental</t>
  </si>
  <si>
    <t>02 Soybean</t>
  </si>
  <si>
    <t>03 Alf &gt;70</t>
  </si>
  <si>
    <t>04 Alf 30-69</t>
  </si>
  <si>
    <t>05 Alf 0-29</t>
  </si>
  <si>
    <t xml:space="preserve">06 Clov &gt;70  </t>
  </si>
  <si>
    <t xml:space="preserve">07 Clov 30-69  </t>
  </si>
  <si>
    <t xml:space="preserve">08 Clov 0-29  </t>
  </si>
  <si>
    <t>09 Dry bean</t>
  </si>
  <si>
    <t>10 Sug. Beet</t>
  </si>
  <si>
    <t>Sugar beet</t>
  </si>
  <si>
    <t>Corn, other non-legumes</t>
  </si>
  <si>
    <t>01 Corn</t>
  </si>
  <si>
    <t>(402) 584-3803</t>
  </si>
  <si>
    <r>
      <t>f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=1.311*(1-(EXP</t>
    </r>
    <r>
      <rPr>
        <b/>
        <vertAlign val="superscript"/>
        <sz val="10"/>
        <rFont val="Arial"/>
        <family val="2"/>
      </rPr>
      <t>-0.181*R</t>
    </r>
    <r>
      <rPr>
        <b/>
        <sz val="10"/>
        <rFont val="Arial"/>
        <family val="2"/>
      </rPr>
      <t>))</t>
    </r>
  </si>
  <si>
    <t>Panhandle &amp; West-Central</t>
  </si>
  <si>
    <t xml:space="preserve">The UNL Corn Nitrogen Calculator for Nebraska </t>
  </si>
  <si>
    <t>Open the file "UNL Corn N Calculator 2008.xls" and click on the tab "N calculator"</t>
  </si>
  <si>
    <t>Revision Date:</t>
  </si>
  <si>
    <t xml:space="preserve">If the price ratio is less than 4:1 or more than 10:1, no further adjustment of the N rate will be made beyond that range.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</si>
</sst>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$&quot;#,##0.0"/>
    <numFmt numFmtId="166" formatCode="&quot;$&quot;#,##0.00"/>
    <numFmt numFmtId="167" formatCode="&quot;$&quot;#,##0"/>
    <numFmt numFmtId="168" formatCode="mm/dd/yy;@"/>
  </numFmts>
  <fonts count="3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</font>
    <font>
      <sz val="8"/>
      <name val="Arial"/>
    </font>
    <font>
      <u/>
      <sz val="10"/>
      <color indexed="12"/>
      <name val="Arial"/>
    </font>
    <font>
      <b/>
      <sz val="11"/>
      <name val="Arial"/>
      <family val="2"/>
    </font>
    <font>
      <b/>
      <sz val="10"/>
      <name val="Arial"/>
    </font>
    <font>
      <sz val="10"/>
      <name val="Arial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indexed="12"/>
      <name val="Arial"/>
      <family val="2"/>
    </font>
    <font>
      <u/>
      <sz val="10"/>
      <name val="Arial"/>
    </font>
    <font>
      <u/>
      <sz val="10"/>
      <color indexed="8"/>
      <name val="Arial"/>
      <family val="2"/>
    </font>
    <font>
      <sz val="12"/>
      <color indexed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Times New Roman"/>
      <family val="1"/>
    </font>
    <font>
      <b/>
      <sz val="10"/>
      <color indexed="8"/>
      <name val="Arial"/>
    </font>
    <font>
      <b/>
      <vertAlign val="subscript"/>
      <sz val="10"/>
      <color indexed="8"/>
      <name val="Arial"/>
      <family val="2"/>
    </font>
    <font>
      <sz val="11"/>
      <name val="Arial"/>
    </font>
    <font>
      <sz val="11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>
      <alignment horizontal="center" vertical="center"/>
    </xf>
  </cellStyleXfs>
  <cellXfs count="350">
    <xf numFmtId="0" fontId="0" fillId="0" borderId="0" xfId="0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Continuous"/>
    </xf>
    <xf numFmtId="0" fontId="3" fillId="0" borderId="0" xfId="2" applyFont="1" applyFill="1" applyBorder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2" applyFont="1" applyBorder="1" applyAlignment="1">
      <alignment horizontal="left" vertical="center"/>
    </xf>
    <xf numFmtId="0" fontId="3" fillId="0" borderId="1" xfId="2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6" fillId="0" borderId="0" xfId="1" applyFont="1" applyAlignment="1" applyProtection="1"/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8" fillId="0" borderId="0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9" fillId="0" borderId="1" xfId="2" applyFont="1" applyFill="1" applyBorder="1" applyAlignment="1">
      <alignment horizont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2" applyFont="1" applyFill="1" applyBorder="1" applyAlignment="1">
      <alignment horizontal="centerContinuous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0" xfId="0" quotePrefix="1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2" xfId="2" applyFont="1" applyFill="1" applyBorder="1">
      <alignment horizontal="center" vertical="center"/>
    </xf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2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>
      <alignment horizontal="left"/>
    </xf>
    <xf numFmtId="2" fontId="2" fillId="2" borderId="4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1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15" fillId="2" borderId="6" xfId="0" applyFont="1" applyFill="1" applyBorder="1"/>
    <xf numFmtId="2" fontId="3" fillId="2" borderId="0" xfId="0" applyNumberFormat="1" applyFont="1" applyFill="1" applyBorder="1" applyAlignment="1">
      <alignment horizontal="left"/>
    </xf>
    <xf numFmtId="0" fontId="10" fillId="2" borderId="6" xfId="0" applyFont="1" applyFill="1" applyBorder="1"/>
    <xf numFmtId="0" fontId="0" fillId="2" borderId="6" xfId="0" applyFill="1" applyBorder="1"/>
    <xf numFmtId="0" fontId="0" fillId="2" borderId="0" xfId="0" applyFill="1" applyBorder="1"/>
    <xf numFmtId="2" fontId="3" fillId="0" borderId="1" xfId="0" quotePrefix="1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2" borderId="6" xfId="0" applyFont="1" applyFill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164" fontId="3" fillId="2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2" borderId="9" xfId="0" quotePrefix="1" applyNumberFormat="1" applyFont="1" applyFill="1" applyBorder="1" applyAlignment="1" applyProtection="1">
      <alignment horizontal="center" vertical="center"/>
    </xf>
    <xf numFmtId="0" fontId="13" fillId="0" borderId="10" xfId="0" applyFont="1" applyBorder="1"/>
    <xf numFmtId="0" fontId="3" fillId="0" borderId="7" xfId="0" applyFont="1" applyBorder="1"/>
    <xf numFmtId="0" fontId="17" fillId="0" borderId="7" xfId="0" applyFont="1" applyBorder="1" applyAlignment="1">
      <alignment horizontal="center"/>
    </xf>
    <xf numFmtId="0" fontId="10" fillId="0" borderId="7" xfId="0" applyFont="1" applyBorder="1"/>
    <xf numFmtId="0" fontId="3" fillId="0" borderId="11" xfId="0" applyFont="1" applyBorder="1"/>
    <xf numFmtId="0" fontId="3" fillId="2" borderId="7" xfId="0" applyFont="1" applyFill="1" applyBorder="1"/>
    <xf numFmtId="0" fontId="3" fillId="2" borderId="11" xfId="0" applyFont="1" applyFill="1" applyBorder="1"/>
    <xf numFmtId="0" fontId="13" fillId="2" borderId="1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0" borderId="0" xfId="0" applyFont="1" applyBorder="1"/>
    <xf numFmtId="0" fontId="17" fillId="0" borderId="7" xfId="0" applyFont="1" applyBorder="1"/>
    <xf numFmtId="1" fontId="3" fillId="0" borderId="9" xfId="0" quotePrefix="1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2" fontId="3" fillId="2" borderId="7" xfId="0" applyNumberFormat="1" applyFont="1" applyFill="1" applyBorder="1" applyAlignment="1">
      <alignment horizontal="left"/>
    </xf>
    <xf numFmtId="2" fontId="3" fillId="2" borderId="11" xfId="0" applyNumberFormat="1" applyFont="1" applyFill="1" applyBorder="1" applyAlignment="1">
      <alignment horizontal="left"/>
    </xf>
    <xf numFmtId="2" fontId="3" fillId="2" borderId="14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2" fillId="0" borderId="0" xfId="0" applyFont="1"/>
    <xf numFmtId="0" fontId="6" fillId="0" borderId="0" xfId="1" applyAlignment="1" applyProtection="1"/>
    <xf numFmtId="0" fontId="2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1" fillId="0" borderId="0" xfId="1" applyFont="1" applyAlignment="1" applyProtection="1"/>
    <xf numFmtId="0" fontId="3" fillId="0" borderId="0" xfId="0" applyNumberFormat="1" applyFont="1"/>
    <xf numFmtId="0" fontId="22" fillId="0" borderId="0" xfId="0" applyFont="1"/>
    <xf numFmtId="0" fontId="24" fillId="0" borderId="0" xfId="1" applyFont="1" applyBorder="1" applyAlignment="1" applyProtection="1"/>
    <xf numFmtId="0" fontId="23" fillId="0" borderId="0" xfId="0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Border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  <xf numFmtId="0" fontId="27" fillId="0" borderId="0" xfId="0" applyFont="1"/>
    <xf numFmtId="0" fontId="18" fillId="0" borderId="0" xfId="0" applyFont="1" applyBorder="1" applyAlignment="1">
      <alignment vertical="center"/>
    </xf>
    <xf numFmtId="0" fontId="13" fillId="2" borderId="16" xfId="0" applyFont="1" applyFill="1" applyBorder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2" fillId="0" borderId="7" xfId="0" applyFont="1" applyFill="1" applyBorder="1"/>
    <xf numFmtId="0" fontId="2" fillId="0" borderId="0" xfId="0" applyFont="1" applyFill="1"/>
    <xf numFmtId="0" fontId="8" fillId="0" borderId="0" xfId="2" applyFont="1" applyFill="1" applyBorder="1" applyAlignment="1">
      <alignment horizontal="left" vertic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3" fillId="0" borderId="0" xfId="0" quotePrefix="1" applyNumberFormat="1" applyFont="1" applyFill="1" applyBorder="1" applyAlignment="1" applyProtection="1">
      <alignment horizontal="center" vertical="center"/>
    </xf>
    <xf numFmtId="1" fontId="3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" fontId="2" fillId="0" borderId="0" xfId="0" quotePrefix="1" applyNumberFormat="1" applyFont="1" applyFill="1" applyBorder="1" applyAlignment="1" applyProtection="1">
      <alignment horizontal="center" vertical="center"/>
    </xf>
    <xf numFmtId="164" fontId="3" fillId="0" borderId="0" xfId="0" quotePrefix="1" applyNumberFormat="1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>
      <alignment horizontal="left"/>
    </xf>
    <xf numFmtId="0" fontId="1" fillId="0" borderId="1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/>
    <xf numFmtId="164" fontId="0" fillId="0" borderId="15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2" fillId="0" borderId="21" xfId="2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3" fillId="0" borderId="6" xfId="0" applyFont="1" applyBorder="1" applyAlignment="1">
      <alignment horizontal="center"/>
    </xf>
    <xf numFmtId="0" fontId="3" fillId="0" borderId="19" xfId="0" applyFont="1" applyBorder="1"/>
    <xf numFmtId="0" fontId="3" fillId="0" borderId="16" xfId="2" applyFont="1" applyBorder="1" applyAlignment="1">
      <alignment horizontal="left" vertical="center"/>
    </xf>
    <xf numFmtId="0" fontId="3" fillId="0" borderId="18" xfId="0" applyFont="1" applyBorder="1"/>
    <xf numFmtId="0" fontId="3" fillId="0" borderId="6" xfId="2" applyFont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3" fillId="0" borderId="17" xfId="2" applyFont="1" applyFill="1" applyBorder="1" applyAlignment="1">
      <alignment horizontal="left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left" vertical="center"/>
    </xf>
    <xf numFmtId="0" fontId="3" fillId="0" borderId="20" xfId="0" applyFont="1" applyBorder="1"/>
    <xf numFmtId="0" fontId="11" fillId="0" borderId="0" xfId="0" applyFont="1"/>
    <xf numFmtId="0" fontId="2" fillId="0" borderId="0" xfId="0" applyFont="1" applyBorder="1"/>
    <xf numFmtId="0" fontId="1" fillId="0" borderId="0" xfId="0" applyFont="1" applyBorder="1"/>
    <xf numFmtId="0" fontId="17" fillId="0" borderId="0" xfId="0" applyFont="1" applyBorder="1"/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/>
    <xf numFmtId="0" fontId="3" fillId="0" borderId="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/>
    <xf numFmtId="0" fontId="10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0" fillId="0" borderId="12" xfId="0" applyBorder="1"/>
    <xf numFmtId="0" fontId="0" fillId="0" borderId="16" xfId="0" applyBorder="1"/>
    <xf numFmtId="0" fontId="12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2" borderId="10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9" xfId="0" applyNumberFormat="1" applyFont="1" applyFill="1" applyBorder="1" applyAlignment="1" applyProtection="1">
      <alignment horizontal="left" vertical="center"/>
    </xf>
    <xf numFmtId="0" fontId="2" fillId="0" borderId="0" xfId="0" quotePrefix="1" applyFont="1" applyFill="1" applyBorder="1"/>
    <xf numFmtId="0" fontId="1" fillId="0" borderId="1" xfId="0" applyFont="1" applyBorder="1" applyAlignment="1">
      <alignment horizontal="right"/>
    </xf>
    <xf numFmtId="0" fontId="31" fillId="0" borderId="0" xfId="0" applyFont="1" applyAlignment="1">
      <alignment horizontal="justify"/>
    </xf>
    <xf numFmtId="0" fontId="1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/>
    <xf numFmtId="1" fontId="3" fillId="2" borderId="9" xfId="0" quotePrefix="1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quotePrefix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0" borderId="26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15" xfId="0" applyFont="1" applyFill="1" applyBorder="1" applyAlignment="1"/>
    <xf numFmtId="0" fontId="3" fillId="0" borderId="1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19" xfId="0" applyBorder="1"/>
    <xf numFmtId="2" fontId="0" fillId="0" borderId="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0" fontId="0" fillId="0" borderId="20" xfId="0" applyBorder="1"/>
    <xf numFmtId="0" fontId="1" fillId="0" borderId="16" xfId="0" applyFont="1" applyBorder="1"/>
    <xf numFmtId="0" fontId="0" fillId="0" borderId="18" xfId="0" applyBorder="1"/>
    <xf numFmtId="0" fontId="3" fillId="0" borderId="22" xfId="0" applyFont="1" applyFill="1" applyBorder="1" applyAlignment="1">
      <alignment horizontal="left" vertical="center"/>
    </xf>
    <xf numFmtId="0" fontId="0" fillId="0" borderId="22" xfId="0" applyBorder="1"/>
    <xf numFmtId="1" fontId="3" fillId="2" borderId="0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</xf>
    <xf numFmtId="1" fontId="3" fillId="2" borderId="15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0" fillId="0" borderId="0" xfId="0" applyFont="1" applyFill="1" applyBorder="1"/>
    <xf numFmtId="0" fontId="32" fillId="0" borderId="0" xfId="0" applyFont="1"/>
    <xf numFmtId="165" fontId="3" fillId="2" borderId="9" xfId="0" quotePrefix="1" applyNumberFormat="1" applyFont="1" applyFill="1" applyBorder="1" applyAlignment="1" applyProtection="1">
      <alignment horizontal="center" vertical="center"/>
    </xf>
    <xf numFmtId="165" fontId="3" fillId="2" borderId="11" xfId="0" applyNumberFormat="1" applyFont="1" applyFill="1" applyBorder="1" applyAlignment="1">
      <alignment horizontal="center"/>
    </xf>
    <xf numFmtId="165" fontId="3" fillId="2" borderId="28" xfId="0" applyNumberFormat="1" applyFont="1" applyFill="1" applyBorder="1" applyAlignment="1">
      <alignment horizontal="center"/>
    </xf>
    <xf numFmtId="166" fontId="3" fillId="2" borderId="9" xfId="0" quotePrefix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>
      <alignment horizontal="left"/>
    </xf>
    <xf numFmtId="0" fontId="2" fillId="3" borderId="10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2" fillId="3" borderId="8" xfId="0" quotePrefix="1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3" fillId="0" borderId="16" xfId="0" applyFont="1" applyBorder="1"/>
    <xf numFmtId="0" fontId="3" fillId="0" borderId="15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3" fillId="0" borderId="21" xfId="2" applyFont="1" applyFill="1" applyBorder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164" fontId="3" fillId="2" borderId="28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7" fillId="0" borderId="0" xfId="0" applyFont="1" applyBorder="1"/>
    <xf numFmtId="0" fontId="34" fillId="0" borderId="0" xfId="0" applyFont="1" applyBorder="1"/>
    <xf numFmtId="0" fontId="34" fillId="0" borderId="0" xfId="0" applyFont="1" applyFill="1" applyBorder="1"/>
    <xf numFmtId="0" fontId="34" fillId="0" borderId="6" xfId="0" applyFont="1" applyBorder="1" applyAlignment="1">
      <alignment horizontal="center"/>
    </xf>
    <xf numFmtId="0" fontId="34" fillId="0" borderId="19" xfId="0" applyFont="1" applyBorder="1"/>
    <xf numFmtId="0" fontId="34" fillId="0" borderId="17" xfId="0" applyFont="1" applyBorder="1" applyAlignment="1">
      <alignment horizontal="center"/>
    </xf>
    <xf numFmtId="0" fontId="34" fillId="0" borderId="15" xfId="0" applyFont="1" applyBorder="1"/>
    <xf numFmtId="0" fontId="34" fillId="0" borderId="20" xfId="0" applyFont="1" applyBorder="1"/>
    <xf numFmtId="0" fontId="36" fillId="0" borderId="12" xfId="0" applyFont="1" applyBorder="1" applyAlignment="1">
      <alignment horizontal="left"/>
    </xf>
    <xf numFmtId="0" fontId="6" fillId="0" borderId="0" xfId="1" applyBorder="1" applyAlignment="1" applyProtection="1">
      <alignment vertical="center"/>
    </xf>
    <xf numFmtId="0" fontId="12" fillId="0" borderId="12" xfId="0" applyFont="1" applyBorder="1" applyAlignment="1"/>
    <xf numFmtId="0" fontId="12" fillId="0" borderId="4" xfId="0" applyFont="1" applyBorder="1" applyAlignment="1"/>
    <xf numFmtId="0" fontId="3" fillId="0" borderId="4" xfId="0" applyFont="1" applyBorder="1"/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19" xfId="0" applyFont="1" applyBorder="1" applyAlignment="1"/>
    <xf numFmtId="0" fontId="12" fillId="0" borderId="17" xfId="0" applyFont="1" applyBorder="1" applyAlignment="1"/>
    <xf numFmtId="0" fontId="12" fillId="0" borderId="15" xfId="0" applyFont="1" applyBorder="1" applyAlignment="1"/>
    <xf numFmtId="0" fontId="1" fillId="0" borderId="15" xfId="0" applyFont="1" applyBorder="1"/>
    <xf numFmtId="0" fontId="12" fillId="0" borderId="20" xfId="0" applyFont="1" applyBorder="1" applyAlignment="1"/>
    <xf numFmtId="0" fontId="14" fillId="4" borderId="9" xfId="0" applyFont="1" applyFill="1" applyBorder="1" applyAlignment="1" applyProtection="1">
      <alignment horizontal="center"/>
      <protection locked="0"/>
    </xf>
    <xf numFmtId="0" fontId="14" fillId="4" borderId="7" xfId="0" applyFont="1" applyFill="1" applyBorder="1" applyAlignment="1" applyProtection="1">
      <alignment horizontal="center"/>
    </xf>
    <xf numFmtId="0" fontId="14" fillId="4" borderId="9" xfId="0" applyFont="1" applyFill="1" applyBorder="1" applyAlignment="1" applyProtection="1">
      <alignment horizontal="center"/>
    </xf>
    <xf numFmtId="1" fontId="2" fillId="4" borderId="29" xfId="0" applyNumberFormat="1" applyFont="1" applyFill="1" applyBorder="1" applyAlignment="1" applyProtection="1">
      <alignment horizontal="left"/>
      <protection locked="0"/>
    </xf>
    <xf numFmtId="1" fontId="2" fillId="4" borderId="30" xfId="0" applyNumberFormat="1" applyFont="1" applyFill="1" applyBorder="1" applyAlignment="1" applyProtection="1">
      <alignment horizontal="left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protection locked="0"/>
    </xf>
    <xf numFmtId="166" fontId="3" fillId="4" borderId="19" xfId="0" applyNumberFormat="1" applyFont="1" applyFill="1" applyBorder="1" applyAlignment="1" applyProtection="1">
      <alignment horizontal="center"/>
      <protection locked="0"/>
    </xf>
    <xf numFmtId="167" fontId="3" fillId="4" borderId="0" xfId="0" applyNumberFormat="1" applyFont="1" applyFill="1" applyBorder="1" applyAlignment="1" applyProtection="1">
      <alignment horizontal="center"/>
      <protection locked="0"/>
    </xf>
    <xf numFmtId="167" fontId="3" fillId="4" borderId="1" xfId="0" applyNumberFormat="1" applyFont="1" applyFill="1" applyBorder="1" applyAlignment="1" applyProtection="1">
      <alignment horizontal="center"/>
      <protection locked="0"/>
    </xf>
    <xf numFmtId="166" fontId="3" fillId="4" borderId="18" xfId="0" applyNumberFormat="1" applyFont="1" applyFill="1" applyBorder="1" applyAlignment="1" applyProtection="1">
      <alignment horizontal="center"/>
      <protection locked="0"/>
    </xf>
    <xf numFmtId="167" fontId="3" fillId="4" borderId="15" xfId="0" applyNumberFormat="1" applyFont="1" applyFill="1" applyBorder="1" applyAlignment="1" applyProtection="1">
      <alignment horizontal="center"/>
      <protection locked="0"/>
    </xf>
    <xf numFmtId="166" fontId="3" fillId="4" borderId="20" xfId="0" applyNumberFormat="1" applyFont="1" applyFill="1" applyBorder="1" applyAlignment="1" applyProtection="1">
      <alignment horizontal="center"/>
      <protection locked="0"/>
    </xf>
    <xf numFmtId="1" fontId="2" fillId="4" borderId="8" xfId="0" applyNumberFormat="1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164" fontId="14" fillId="4" borderId="9" xfId="0" applyNumberFormat="1" applyFont="1" applyFill="1" applyBorder="1" applyAlignment="1" applyProtection="1">
      <alignment horizontal="center"/>
      <protection locked="0"/>
    </xf>
    <xf numFmtId="164" fontId="3" fillId="4" borderId="9" xfId="0" applyNumberFormat="1" applyFont="1" applyFill="1" applyBorder="1" applyAlignment="1" applyProtection="1">
      <alignment horizontal="center"/>
      <protection locked="0"/>
    </xf>
    <xf numFmtId="1" fontId="3" fillId="4" borderId="9" xfId="0" applyNumberFormat="1" applyFont="1" applyFill="1" applyBorder="1" applyAlignment="1" applyProtection="1">
      <alignment horizontal="center"/>
      <protection locked="0"/>
    </xf>
    <xf numFmtId="1" fontId="3" fillId="4" borderId="7" xfId="0" applyNumberFormat="1" applyFont="1" applyFill="1" applyBorder="1" applyAlignment="1" applyProtection="1">
      <alignment horizontal="center"/>
      <protection locked="0"/>
    </xf>
    <xf numFmtId="1" fontId="14" fillId="4" borderId="9" xfId="0" applyNumberFormat="1" applyFont="1" applyFill="1" applyBorder="1" applyAlignment="1" applyProtection="1">
      <alignment horizontal="center"/>
      <protection locked="0"/>
    </xf>
    <xf numFmtId="0" fontId="3" fillId="4" borderId="9" xfId="0" applyNumberFormat="1" applyFont="1" applyFill="1" applyBorder="1" applyAlignment="1" applyProtection="1">
      <alignment horizontal="center"/>
      <protection locked="0"/>
    </xf>
    <xf numFmtId="164" fontId="3" fillId="4" borderId="7" xfId="0" applyNumberFormat="1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166" fontId="3" fillId="4" borderId="28" xfId="0" applyNumberFormat="1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Referenc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38100</xdr:rowOff>
    </xdr:from>
    <xdr:to>
      <xdr:col>8</xdr:col>
      <xdr:colOff>9525</xdr:colOff>
      <xdr:row>2</xdr:row>
      <xdr:rowOff>152400</xdr:rowOff>
    </xdr:to>
    <xdr:pic>
      <xdr:nvPicPr>
        <xdr:cNvPr id="7223" name="Picture 55" descr="unl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8100"/>
          <a:ext cx="13049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123825</xdr:rowOff>
    </xdr:from>
    <xdr:to>
      <xdr:col>8</xdr:col>
      <xdr:colOff>390525</xdr:colOff>
      <xdr:row>30</xdr:row>
      <xdr:rowOff>19050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038475"/>
          <a:ext cx="677227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.unl.edu/resource.html" TargetMode="External"/><Relationship Id="rId2" Type="http://schemas.openxmlformats.org/officeDocument/2006/relationships/hyperlink" Target="http://www.apec.umn.edu/faculty/wlazarus/mf2005late.pdf" TargetMode="External"/><Relationship Id="rId1" Type="http://schemas.openxmlformats.org/officeDocument/2006/relationships/hyperlink" Target="http://ianrpubs.unl.edu/fieldcrops/g481.htm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ghergert1@unl.edu" TargetMode="External"/><Relationship Id="rId3" Type="http://schemas.openxmlformats.org/officeDocument/2006/relationships/hyperlink" Target="http://soilfertility.unl.edu/" TargetMode="External"/><Relationship Id="rId7" Type="http://schemas.openxmlformats.org/officeDocument/2006/relationships/hyperlink" Target="mailto:cshapiro1@unl.edu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://cropwatch.unl.edu/focusnitrogen.htm" TargetMode="External"/><Relationship Id="rId1" Type="http://schemas.openxmlformats.org/officeDocument/2006/relationships/hyperlink" Target="http://www.ianr.unl.edu/pubs/fieldcrops/g174.htm" TargetMode="External"/><Relationship Id="rId6" Type="http://schemas.openxmlformats.org/officeDocument/2006/relationships/hyperlink" Target="mailto:cwortmann2@unl.edu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mailto:dwalters@unlnotes.unl.edu" TargetMode="External"/><Relationship Id="rId10" Type="http://schemas.openxmlformats.org/officeDocument/2006/relationships/hyperlink" Target="http://ianrpubs.unl.edu/wastemgt/g1335.htm" TargetMode="External"/><Relationship Id="rId4" Type="http://schemas.openxmlformats.org/officeDocument/2006/relationships/hyperlink" Target="mailto:rferguson1@unl.edu" TargetMode="External"/><Relationship Id="rId9" Type="http://schemas.openxmlformats.org/officeDocument/2006/relationships/hyperlink" Target="http://ianrpubs.unl.edu/fieldcrops/g48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87"/>
  <sheetViews>
    <sheetView tabSelected="1" workbookViewId="0">
      <pane xSplit="4" topLeftCell="E1" activePane="topRight" state="frozenSplit"/>
      <selection pane="topRight" activeCell="G16" sqref="G16"/>
    </sheetView>
  </sheetViews>
  <sheetFormatPr defaultColWidth="13" defaultRowHeight="12.75" x14ac:dyDescent="0.2"/>
  <cols>
    <col min="1" max="1" width="2.7109375" style="21" customWidth="1"/>
    <col min="2" max="2" width="23" style="8" customWidth="1"/>
    <col min="3" max="3" width="20.42578125" style="8" customWidth="1"/>
    <col min="4" max="4" width="10.42578125" style="21" customWidth="1"/>
    <col min="5" max="8" width="11.42578125" style="21" customWidth="1"/>
    <col min="9" max="17" width="13" style="8" customWidth="1"/>
    <col min="18" max="18" width="18.85546875" style="21" customWidth="1"/>
    <col min="19" max="19" width="13.140625" style="21" customWidth="1"/>
    <col min="20" max="20" width="12.5703125" style="8" customWidth="1"/>
    <col min="21" max="21" width="13.28515625" style="8" customWidth="1"/>
    <col min="22" max="22" width="13.7109375" style="8" customWidth="1"/>
    <col min="23" max="23" width="12.85546875" style="8" customWidth="1"/>
    <col min="24" max="16384" width="13" style="8"/>
  </cols>
  <sheetData>
    <row r="1" spans="1:26" ht="18" customHeight="1" x14ac:dyDescent="0.2">
      <c r="A1" s="18"/>
      <c r="B1" s="93" t="s">
        <v>546</v>
      </c>
      <c r="C1" s="94"/>
      <c r="D1" s="18"/>
      <c r="E1" s="18"/>
      <c r="F1" s="18" t="s">
        <v>548</v>
      </c>
      <c r="H1" s="18"/>
      <c r="R1" s="22" t="s">
        <v>292</v>
      </c>
      <c r="T1" s="5"/>
      <c r="U1" s="2"/>
      <c r="V1" s="30"/>
      <c r="Y1" s="15"/>
    </row>
    <row r="2" spans="1:26" ht="15" customHeight="1" x14ac:dyDescent="0.2">
      <c r="B2" s="8" t="s">
        <v>178</v>
      </c>
      <c r="C2" s="210"/>
      <c r="D2" s="211"/>
      <c r="E2" s="212"/>
      <c r="F2" s="349">
        <v>39539</v>
      </c>
      <c r="G2" s="211"/>
      <c r="H2" s="211"/>
      <c r="I2" s="15"/>
      <c r="J2" s="15"/>
      <c r="K2" s="15"/>
      <c r="L2" s="15"/>
      <c r="M2" s="15"/>
      <c r="N2" s="15"/>
      <c r="O2" s="15"/>
      <c r="P2" s="15"/>
      <c r="Q2" s="15"/>
      <c r="R2" s="73" t="s">
        <v>291</v>
      </c>
      <c r="S2" s="74" t="s">
        <v>306</v>
      </c>
      <c r="T2" s="56" t="s">
        <v>308</v>
      </c>
      <c r="V2" s="2"/>
      <c r="W2" s="30"/>
      <c r="Z2" s="15"/>
    </row>
    <row r="3" spans="1:26" ht="12.75" customHeight="1" x14ac:dyDescent="0.2">
      <c r="B3" s="8" t="s">
        <v>179</v>
      </c>
      <c r="C3" s="210"/>
      <c r="D3" s="211"/>
      <c r="E3" s="212"/>
      <c r="F3" s="211"/>
      <c r="G3" s="211"/>
      <c r="H3" s="211"/>
      <c r="I3" s="15"/>
      <c r="J3" s="15"/>
      <c r="K3" s="15"/>
      <c r="L3" s="15"/>
      <c r="M3" s="15"/>
      <c r="N3" s="15"/>
      <c r="O3" s="15"/>
      <c r="P3" s="15"/>
      <c r="Q3" s="15"/>
      <c r="R3" s="35" t="str">
        <f>CONCATENATE("1 ",$B$7)</f>
        <v>1 Split</v>
      </c>
      <c r="S3" s="68">
        <f>SUM((IF(D7&gt;0,H7,0))+(IF(D8&gt;0,H8,0))+(IF(D9&gt;0,H9,0))+(IF(D10&gt;0,H10,0)))</f>
        <v>15</v>
      </c>
      <c r="T3" s="69">
        <f>IF(SUM(D9:D10)&gt;=30,0.95,IF(D8&gt;D9,1,1.05))</f>
        <v>0.95</v>
      </c>
      <c r="V3" s="2"/>
      <c r="W3" s="30"/>
      <c r="Z3" s="15"/>
    </row>
    <row r="4" spans="1:26" ht="12.75" customHeight="1" thickBot="1" x14ac:dyDescent="0.25">
      <c r="A4" s="59"/>
      <c r="B4" s="30" t="s">
        <v>180</v>
      </c>
      <c r="C4" s="213"/>
      <c r="D4" s="214"/>
      <c r="E4" s="215"/>
      <c r="F4" s="214"/>
      <c r="G4" s="214"/>
      <c r="H4" s="214"/>
      <c r="I4" s="15"/>
      <c r="J4" s="15"/>
      <c r="K4" s="15"/>
      <c r="L4" s="15"/>
      <c r="M4" s="15"/>
      <c r="N4" s="15"/>
      <c r="O4" s="15"/>
      <c r="P4" s="15"/>
      <c r="Q4" s="15"/>
      <c r="R4" s="35" t="str">
        <f>CONCATENATE("2 ",$B$11)</f>
        <v>2 Pre-plant</v>
      </c>
      <c r="S4" s="68">
        <f>SUM((IF(D11&gt;0,H11,0))+(IF(D12&gt;0,H12,0))+(IF(D13&gt;0,H13,0))+(IF(D14&gt;0,H14,0)))</f>
        <v>9</v>
      </c>
      <c r="T4" s="69">
        <f>IF(SUM(D13:D14)&gt;=30,0.95,IF(D12&gt;D11,1,1.05))</f>
        <v>1</v>
      </c>
      <c r="V4" s="2"/>
      <c r="W4" s="30"/>
      <c r="Z4" s="15"/>
    </row>
    <row r="5" spans="1:26" ht="12.75" customHeight="1" x14ac:dyDescent="0.2">
      <c r="A5" s="60"/>
      <c r="B5" s="119" t="s">
        <v>461</v>
      </c>
      <c r="C5" s="120" t="s">
        <v>414</v>
      </c>
      <c r="D5" s="81" t="s">
        <v>314</v>
      </c>
      <c r="E5" s="79" t="s">
        <v>286</v>
      </c>
      <c r="F5" s="80" t="s">
        <v>295</v>
      </c>
      <c r="G5" s="81" t="s">
        <v>287</v>
      </c>
      <c r="H5" s="82" t="s">
        <v>296</v>
      </c>
      <c r="I5" s="10"/>
      <c r="J5" s="10"/>
      <c r="K5" s="15"/>
      <c r="L5" s="10"/>
      <c r="M5" s="10"/>
      <c r="N5" s="10"/>
      <c r="O5" s="10"/>
      <c r="P5" s="10"/>
      <c r="Q5" s="10"/>
      <c r="R5" s="31" t="str">
        <f>CONCATENATE("3 ",$B$15)</f>
        <v>3 Fall</v>
      </c>
      <c r="S5" s="91">
        <f>SUM((IF(D15&gt;0,H15,0))+(IF(D16&gt;0,H16,0))+(IF(D17&gt;0,H17,0))+(IF(D18&gt;0,H18,0)))</f>
        <v>8</v>
      </c>
      <c r="T5" s="92">
        <f>IF(SUM(D17:D18)&gt;=30,0.95,IF(D16&gt;D15,1,1.05))</f>
        <v>1.05</v>
      </c>
      <c r="Z5" s="10"/>
    </row>
    <row r="6" spans="1:26" ht="12.75" customHeight="1" thickBot="1" x14ac:dyDescent="0.25">
      <c r="A6" s="60"/>
      <c r="B6" s="243" t="s">
        <v>316</v>
      </c>
      <c r="C6" s="125"/>
      <c r="D6" s="244" t="s">
        <v>285</v>
      </c>
      <c r="E6" s="246" t="s">
        <v>415</v>
      </c>
      <c r="F6" s="126" t="s">
        <v>201</v>
      </c>
      <c r="G6" s="127" t="s">
        <v>209</v>
      </c>
      <c r="H6" s="245" t="s">
        <v>206</v>
      </c>
      <c r="K6" s="9"/>
      <c r="R6" s="22"/>
      <c r="Y6" s="14"/>
    </row>
    <row r="7" spans="1:26" ht="12.75" customHeight="1" x14ac:dyDescent="0.2">
      <c r="A7" s="60"/>
      <c r="B7" s="319" t="s">
        <v>49</v>
      </c>
      <c r="C7" s="121" t="s">
        <v>288</v>
      </c>
      <c r="D7" s="321"/>
      <c r="E7" s="322" t="s">
        <v>261</v>
      </c>
      <c r="F7" s="260">
        <f t="shared" ref="F7:F18" si="0">IF(E7="",0.000001,LOOKUP(E7,$R$8:$R$13,$S$8:$S$13))</f>
        <v>82</v>
      </c>
      <c r="G7" s="328"/>
      <c r="H7" s="327"/>
      <c r="K7" s="9"/>
      <c r="R7" s="73" t="s">
        <v>293</v>
      </c>
      <c r="S7" s="56" t="s">
        <v>267</v>
      </c>
      <c r="T7" s="73" t="s">
        <v>260</v>
      </c>
      <c r="U7" s="57"/>
      <c r="V7" s="57"/>
      <c r="X7" s="10"/>
    </row>
    <row r="8" spans="1:26" ht="12.75" customHeight="1" x14ac:dyDescent="0.2">
      <c r="A8" s="60"/>
      <c r="B8" s="95" t="s">
        <v>309</v>
      </c>
      <c r="C8" s="122" t="s">
        <v>317</v>
      </c>
      <c r="D8" s="321">
        <v>50</v>
      </c>
      <c r="E8" s="322" t="s">
        <v>261</v>
      </c>
      <c r="F8" s="260">
        <f t="shared" si="0"/>
        <v>82</v>
      </c>
      <c r="G8" s="328">
        <v>840</v>
      </c>
      <c r="H8" s="327">
        <v>8</v>
      </c>
      <c r="K8" s="293"/>
      <c r="R8" s="35" t="s">
        <v>261</v>
      </c>
      <c r="S8" s="50">
        <v>82</v>
      </c>
      <c r="T8" s="35" t="s">
        <v>254</v>
      </c>
      <c r="X8" s="15"/>
    </row>
    <row r="9" spans="1:26" ht="12.75" customHeight="1" x14ac:dyDescent="0.2">
      <c r="A9" s="60"/>
      <c r="B9" s="95"/>
      <c r="C9" s="122" t="s">
        <v>289</v>
      </c>
      <c r="D9" s="321">
        <v>30</v>
      </c>
      <c r="E9" s="322" t="s">
        <v>265</v>
      </c>
      <c r="F9" s="260">
        <f t="shared" si="0"/>
        <v>32</v>
      </c>
      <c r="G9" s="328">
        <v>399</v>
      </c>
      <c r="H9" s="327">
        <v>6</v>
      </c>
      <c r="K9" s="293"/>
      <c r="R9" s="35" t="s">
        <v>262</v>
      </c>
      <c r="S9" s="50">
        <v>34</v>
      </c>
      <c r="T9" s="35" t="s">
        <v>255</v>
      </c>
      <c r="X9" s="10"/>
    </row>
    <row r="10" spans="1:26" ht="12.75" customHeight="1" x14ac:dyDescent="0.2">
      <c r="A10" s="60"/>
      <c r="B10" s="150" t="str">
        <f>IF(SUM(D7:D10)=100,"","Error: sum not 100%")</f>
        <v/>
      </c>
      <c r="C10" s="123" t="s">
        <v>290</v>
      </c>
      <c r="D10" s="323">
        <v>20</v>
      </c>
      <c r="E10" s="324" t="s">
        <v>264</v>
      </c>
      <c r="F10" s="261">
        <f t="shared" si="0"/>
        <v>28</v>
      </c>
      <c r="G10" s="329">
        <v>352</v>
      </c>
      <c r="H10" s="330">
        <v>1</v>
      </c>
      <c r="K10" s="293"/>
      <c r="R10" s="35" t="s">
        <v>263</v>
      </c>
      <c r="S10" s="50">
        <v>21</v>
      </c>
      <c r="T10" s="35" t="s">
        <v>256</v>
      </c>
      <c r="X10" s="14"/>
    </row>
    <row r="11" spans="1:26" ht="12.75" customHeight="1" x14ac:dyDescent="0.2">
      <c r="A11" s="60"/>
      <c r="B11" s="320" t="s">
        <v>50</v>
      </c>
      <c r="C11" s="121" t="s">
        <v>288</v>
      </c>
      <c r="D11" s="321"/>
      <c r="E11" s="322" t="s">
        <v>261</v>
      </c>
      <c r="F11" s="260">
        <f t="shared" si="0"/>
        <v>82</v>
      </c>
      <c r="G11" s="328"/>
      <c r="H11" s="327"/>
      <c r="K11" s="9"/>
      <c r="R11" s="35" t="s">
        <v>264</v>
      </c>
      <c r="S11" s="50">
        <v>28</v>
      </c>
      <c r="T11" s="35" t="s">
        <v>259</v>
      </c>
      <c r="X11" s="10"/>
    </row>
    <row r="12" spans="1:26" ht="12.75" customHeight="1" x14ac:dyDescent="0.2">
      <c r="A12" s="60"/>
      <c r="B12" s="86"/>
      <c r="C12" s="122" t="s">
        <v>317</v>
      </c>
      <c r="D12" s="321">
        <v>80</v>
      </c>
      <c r="E12" s="322" t="s">
        <v>261</v>
      </c>
      <c r="F12" s="260">
        <f t="shared" si="0"/>
        <v>82</v>
      </c>
      <c r="G12" s="328">
        <v>840</v>
      </c>
      <c r="H12" s="327">
        <v>8</v>
      </c>
      <c r="K12" s="9"/>
      <c r="R12" s="35" t="s">
        <v>265</v>
      </c>
      <c r="S12" s="50">
        <v>32</v>
      </c>
      <c r="T12" s="35" t="s">
        <v>257</v>
      </c>
      <c r="X12" s="15"/>
    </row>
    <row r="13" spans="1:26" ht="12.75" customHeight="1" x14ac:dyDescent="0.2">
      <c r="A13" s="60"/>
      <c r="B13" s="88"/>
      <c r="C13" s="122" t="s">
        <v>289</v>
      </c>
      <c r="D13" s="321"/>
      <c r="E13" s="322" t="s">
        <v>265</v>
      </c>
      <c r="F13" s="260">
        <f t="shared" si="0"/>
        <v>32</v>
      </c>
      <c r="G13" s="328"/>
      <c r="H13" s="327"/>
      <c r="K13" s="9"/>
      <c r="R13" s="31" t="s">
        <v>266</v>
      </c>
      <c r="S13" s="67">
        <v>46</v>
      </c>
      <c r="T13" s="31" t="s">
        <v>258</v>
      </c>
      <c r="U13" s="20"/>
      <c r="V13" s="20"/>
      <c r="X13" s="10"/>
    </row>
    <row r="14" spans="1:26" ht="12.75" customHeight="1" x14ac:dyDescent="0.2">
      <c r="A14" s="60"/>
      <c r="B14" s="150" t="str">
        <f>IF(SUM(D11:D14)=100,"","Error: sum not 100%")</f>
        <v/>
      </c>
      <c r="C14" s="123" t="s">
        <v>290</v>
      </c>
      <c r="D14" s="323">
        <v>20</v>
      </c>
      <c r="E14" s="324" t="s">
        <v>264</v>
      </c>
      <c r="F14" s="261">
        <f t="shared" si="0"/>
        <v>28</v>
      </c>
      <c r="G14" s="329">
        <v>352</v>
      </c>
      <c r="H14" s="330">
        <v>1</v>
      </c>
    </row>
    <row r="15" spans="1:26" ht="12.75" customHeight="1" x14ac:dyDescent="0.2">
      <c r="A15" s="60"/>
      <c r="B15" s="320" t="s">
        <v>288</v>
      </c>
      <c r="C15" s="121" t="s">
        <v>288</v>
      </c>
      <c r="D15" s="321">
        <v>100</v>
      </c>
      <c r="E15" s="322" t="s">
        <v>261</v>
      </c>
      <c r="F15" s="260">
        <f t="shared" si="0"/>
        <v>82</v>
      </c>
      <c r="G15" s="328">
        <v>840</v>
      </c>
      <c r="H15" s="327">
        <v>8</v>
      </c>
      <c r="R15" s="23" t="s">
        <v>214</v>
      </c>
      <c r="S15" s="25"/>
      <c r="T15" s="11"/>
      <c r="U15" s="11"/>
      <c r="V15" s="11"/>
    </row>
    <row r="16" spans="1:26" ht="12.75" customHeight="1" x14ac:dyDescent="0.2">
      <c r="A16" s="60"/>
      <c r="B16" s="86"/>
      <c r="C16" s="122" t="s">
        <v>317</v>
      </c>
      <c r="D16" s="321"/>
      <c r="E16" s="322" t="s">
        <v>261</v>
      </c>
      <c r="F16" s="260">
        <f t="shared" si="0"/>
        <v>82</v>
      </c>
      <c r="G16" s="328"/>
      <c r="H16" s="327"/>
      <c r="R16" s="75"/>
      <c r="S16" s="75" t="s">
        <v>279</v>
      </c>
      <c r="T16" s="72" t="s">
        <v>409</v>
      </c>
      <c r="U16" s="72"/>
      <c r="V16" s="72"/>
    </row>
    <row r="17" spans="1:22" ht="12.75" customHeight="1" x14ac:dyDescent="0.2">
      <c r="A17" s="60"/>
      <c r="B17" s="89"/>
      <c r="C17" s="122" t="s">
        <v>289</v>
      </c>
      <c r="D17" s="321"/>
      <c r="E17" s="322" t="s">
        <v>264</v>
      </c>
      <c r="F17" s="260">
        <f t="shared" si="0"/>
        <v>28</v>
      </c>
      <c r="G17" s="328"/>
      <c r="H17" s="327"/>
      <c r="R17" s="34"/>
      <c r="S17" s="34" t="s">
        <v>284</v>
      </c>
      <c r="T17" s="34" t="s">
        <v>169</v>
      </c>
      <c r="U17" s="34" t="s">
        <v>170</v>
      </c>
      <c r="V17" s="34" t="s">
        <v>171</v>
      </c>
    </row>
    <row r="18" spans="1:22" ht="12.75" customHeight="1" thickBot="1" x14ac:dyDescent="0.25">
      <c r="A18" s="60"/>
      <c r="B18" s="168" t="str">
        <f>IF(SUM(D15:D18)=100,"","Error: sum not 100%")</f>
        <v/>
      </c>
      <c r="C18" s="124" t="s">
        <v>290</v>
      </c>
      <c r="D18" s="325"/>
      <c r="E18" s="326" t="s">
        <v>264</v>
      </c>
      <c r="F18" s="262">
        <f t="shared" si="0"/>
        <v>28</v>
      </c>
      <c r="G18" s="331"/>
      <c r="H18" s="332"/>
      <c r="R18" s="35" t="s">
        <v>192</v>
      </c>
      <c r="S18" s="51">
        <v>1.3</v>
      </c>
      <c r="T18" s="21">
        <v>6</v>
      </c>
      <c r="U18" s="21">
        <v>3.5</v>
      </c>
      <c r="V18" s="21">
        <v>2.5</v>
      </c>
    </row>
    <row r="19" spans="1:22" ht="12.75" customHeight="1" x14ac:dyDescent="0.2">
      <c r="A19" s="60"/>
      <c r="B19" s="90"/>
      <c r="C19" s="87"/>
      <c r="D19" s="83"/>
      <c r="E19" s="98" t="s">
        <v>56</v>
      </c>
      <c r="F19" s="84"/>
      <c r="G19" s="85"/>
      <c r="H19" s="84"/>
      <c r="R19" s="31" t="s">
        <v>193</v>
      </c>
      <c r="S19" s="76">
        <v>1.4</v>
      </c>
      <c r="T19" s="34">
        <v>3</v>
      </c>
      <c r="U19" s="34">
        <v>1.5</v>
      </c>
      <c r="V19" s="34">
        <v>1.5</v>
      </c>
    </row>
    <row r="20" spans="1:22" ht="12.75" customHeight="1" x14ac:dyDescent="0.2">
      <c r="A20" s="60"/>
      <c r="B20" s="111" t="s">
        <v>54</v>
      </c>
      <c r="C20" s="57"/>
      <c r="D20" s="58"/>
      <c r="E20" s="334" t="s">
        <v>471</v>
      </c>
      <c r="F20" s="335" t="s">
        <v>182</v>
      </c>
      <c r="G20" s="335" t="s">
        <v>183</v>
      </c>
      <c r="H20" s="334" t="s">
        <v>184</v>
      </c>
    </row>
    <row r="21" spans="1:22" ht="12.75" customHeight="1" x14ac:dyDescent="0.2">
      <c r="A21" s="60">
        <v>1</v>
      </c>
      <c r="B21" s="105" t="s">
        <v>368</v>
      </c>
      <c r="C21" s="275" t="s">
        <v>51</v>
      </c>
      <c r="D21" s="59" t="s">
        <v>200</v>
      </c>
      <c r="E21" s="336">
        <v>220</v>
      </c>
      <c r="F21" s="336">
        <v>220</v>
      </c>
      <c r="G21" s="336">
        <v>220</v>
      </c>
      <c r="H21" s="336">
        <v>220</v>
      </c>
      <c r="R21" s="22" t="s">
        <v>277</v>
      </c>
    </row>
    <row r="22" spans="1:22" ht="12.75" customHeight="1" x14ac:dyDescent="0.2">
      <c r="A22" s="60">
        <v>2</v>
      </c>
      <c r="B22" s="105" t="s">
        <v>214</v>
      </c>
      <c r="C22" s="269"/>
      <c r="D22" s="96"/>
      <c r="E22" s="337" t="s">
        <v>192</v>
      </c>
      <c r="F22" s="337" t="s">
        <v>192</v>
      </c>
      <c r="G22" s="337" t="s">
        <v>192</v>
      </c>
      <c r="H22" s="337" t="s">
        <v>192</v>
      </c>
      <c r="R22" s="78" t="s">
        <v>195</v>
      </c>
    </row>
    <row r="23" spans="1:22" ht="12.75" customHeight="1" x14ac:dyDescent="0.2">
      <c r="A23" s="60">
        <v>3</v>
      </c>
      <c r="B23" s="105" t="s">
        <v>269</v>
      </c>
      <c r="C23" s="30" t="s">
        <v>270</v>
      </c>
      <c r="D23" s="59" t="s">
        <v>201</v>
      </c>
      <c r="E23" s="338">
        <v>2</v>
      </c>
      <c r="F23" s="338">
        <v>2</v>
      </c>
      <c r="G23" s="338">
        <v>3</v>
      </c>
      <c r="H23" s="338">
        <v>3</v>
      </c>
      <c r="R23" s="31" t="s">
        <v>204</v>
      </c>
    </row>
    <row r="24" spans="1:22" ht="12.75" customHeight="1" x14ac:dyDescent="0.2">
      <c r="A24" s="60">
        <v>4</v>
      </c>
      <c r="B24" s="105" t="s">
        <v>233</v>
      </c>
      <c r="C24" s="30" t="s">
        <v>172</v>
      </c>
      <c r="D24" s="59" t="s">
        <v>231</v>
      </c>
      <c r="E24" s="339">
        <v>48</v>
      </c>
      <c r="F24" s="340">
        <v>48</v>
      </c>
      <c r="G24" s="340">
        <v>48</v>
      </c>
      <c r="H24" s="339">
        <v>48</v>
      </c>
      <c r="R24" s="216"/>
    </row>
    <row r="25" spans="1:22" x14ac:dyDescent="0.2">
      <c r="A25" s="60"/>
      <c r="B25" s="105"/>
      <c r="C25" s="30" t="s">
        <v>173</v>
      </c>
      <c r="D25" s="59" t="s">
        <v>174</v>
      </c>
      <c r="E25" s="341" t="s">
        <v>176</v>
      </c>
      <c r="F25" s="341" t="s">
        <v>176</v>
      </c>
      <c r="G25" s="341" t="s">
        <v>176</v>
      </c>
      <c r="H25" s="341" t="s">
        <v>176</v>
      </c>
      <c r="R25" s="230" t="s">
        <v>173</v>
      </c>
      <c r="S25" s="216" t="s">
        <v>410</v>
      </c>
    </row>
    <row r="26" spans="1:22" x14ac:dyDescent="0.2">
      <c r="A26" s="60"/>
      <c r="B26" s="105"/>
      <c r="C26" s="30" t="s">
        <v>225</v>
      </c>
      <c r="D26" s="59" t="s">
        <v>231</v>
      </c>
      <c r="E26" s="342">
        <v>8</v>
      </c>
      <c r="F26" s="340">
        <v>8</v>
      </c>
      <c r="G26" s="340">
        <v>8</v>
      </c>
      <c r="H26" s="339">
        <v>8</v>
      </c>
      <c r="R26" s="236"/>
      <c r="S26" s="34" t="str">
        <f>E20</f>
        <v>1 Example</v>
      </c>
      <c r="T26" s="34" t="str">
        <f>F20</f>
        <v>#2</v>
      </c>
      <c r="U26" s="34" t="str">
        <f>G20</f>
        <v>#3</v>
      </c>
      <c r="V26" s="34" t="str">
        <f>H20</f>
        <v>#4</v>
      </c>
    </row>
    <row r="27" spans="1:22" ht="12.75" customHeight="1" x14ac:dyDescent="0.2">
      <c r="A27" s="60"/>
      <c r="B27" s="105"/>
      <c r="C27" s="30" t="s">
        <v>226</v>
      </c>
      <c r="D27" s="59" t="s">
        <v>231</v>
      </c>
      <c r="E27" s="339">
        <v>24</v>
      </c>
      <c r="F27" s="340">
        <v>24</v>
      </c>
      <c r="G27" s="340">
        <v>24</v>
      </c>
      <c r="H27" s="339">
        <v>24</v>
      </c>
      <c r="R27" s="216" t="s">
        <v>408</v>
      </c>
      <c r="S27" s="234" t="str">
        <f>IF(E$24="","Depth?",IF(E25="0 None",(LOOKUP(E22,$R18:$R19,$T18:$T19)*12*0.254*LOOKUP(E22,$R18:$R19,$S18:$S19)*0.6/1.12)+(LOOKUP(E22,$R18:$R19,$U18:$U19)*12*0.254*LOOKUP(E22,$R18:$R19,($S18:$S19)*1.05)*0.55/1.12)+(LOOKUP(E22,$R18:$R19,$V18:$V19)*(E24-24)*0.254*LOOKUP(E22,$R18:$R19,($S18:$S19)*1.1)*0.5/1.12),""))</f>
        <v/>
      </c>
      <c r="T27" s="234" t="str">
        <f>IF(F$24="","Depth?",IF(F25="0 None",(LOOKUP(F22,$R18:$R19,$T18:$T19)*12*0.254*LOOKUP(F22,$R18:$R19,$S18:$S19)*0.6/1.12)+(LOOKUP(F22,$R18:$R19,$U18:$U19)*12*0.254*LOOKUP(F22,$R18:$R19,($S18:$S19)*1.05)*0.55/1.12)+(LOOKUP(F22,$R18:$R19,$V18:$V19)*(F24-24)*0.254*LOOKUP(F22,$R18:$R19,($S18:$S19)*1.1)*0.5/1.12),""))</f>
        <v/>
      </c>
      <c r="U27" s="234" t="str">
        <f>IF(G$24="","Depth?",IF(G25="0 None",(LOOKUP(G22,$R18:$R19,$T18:$T19)*12*0.254*LOOKUP(G22,$R18:$R19,$S18:$S19)*0.6/1.12)+(LOOKUP(G22,$R18:$R19,$U18:$U19)*12*0.254*LOOKUP(G22,$R18:$R19,($S18:$S19)*1.05)*0.55/1.12)+(LOOKUP(G22,$R18:$R19,$V18:$V19)*(G24-24)*0.254*LOOKUP(G22,$R18:$R19,($S18:$S19)*1.1)*0.5/1.12),""))</f>
        <v/>
      </c>
      <c r="V27" s="234" t="str">
        <f>IF(H$24="","Depth?",IF(H25="0 None",(LOOKUP(H22,$R18:$R19,$T18:$T19)*12*0.254*LOOKUP(H22,$R18:$R19,$S18:$S19)*0.6/1.12)+(LOOKUP(H22,$R18:$R19,$U18:$U19)*12*0.254*LOOKUP(H22,$R18:$R19,($S18:$S19)*1.05)*0.55/1.12)+(LOOKUP(H22,$R18:$R19,$V18:$V19)*(H24-24)*0.254*LOOKUP(H22,$R18:$R19,($S18:$S19)*1.1)*0.5/1.12),""))</f>
        <v/>
      </c>
    </row>
    <row r="28" spans="1:22" x14ac:dyDescent="0.2">
      <c r="A28" s="60"/>
      <c r="B28" s="106" t="s">
        <v>411</v>
      </c>
      <c r="C28" s="30" t="s">
        <v>227</v>
      </c>
      <c r="D28" s="59" t="s">
        <v>231</v>
      </c>
      <c r="E28" s="339"/>
      <c r="F28" s="340"/>
      <c r="G28" s="340"/>
      <c r="H28" s="339"/>
      <c r="R28" s="216" t="s">
        <v>175</v>
      </c>
      <c r="S28" s="234" t="str">
        <f>IF(E$24="","Depth?",IF(E25="1 Layer",IF($B$29="ppm",(E29*E26*0.254*LOOKUP(E22,$R18:$R19,$S18:$S19)*0.6/1.12)+(LOOKUP(E22,$R18:$R19,$U18:$U19)*(24-E26)*0.254*LOOKUP(E22,$R18:$R19,($S18:$S19)*1.05)*0.55/1.12)+(LOOKUP(E22,$R18:$R19,$V18:$V19)*(E24-24)*0.254*LOOKUP(E22,$R18:$R19,($S18:$S19)*1.1)*0.5/1.12),(E29*0.6)+(LOOKUP(E22,$R18:$R19,$U18:$U19)*(24-E26)*0.254*LOOKUP(E22,$R18:$R19,($S18:$S19)*1.05)*0.55/1.12)+(LOOKUP(E22,$R18:$R19,$V18:$V19)*(E24-24)*0.254*LOOKUP(E22,$R18:$R19,($S18:$S19)*1.1)*0.5/1.12)),""))</f>
        <v/>
      </c>
      <c r="T28" s="234" t="str">
        <f>IF(F$24="","Depth?",IF(F25="1 Layer",IF($B$29="ppm",(F29*F26*0.254*LOOKUP(F22,$R18:$R19,$S18:$S19)*0.6/1.12)+(LOOKUP(F22,$R18:$R19,$U18:$U19)*(24-F26)*0.254*LOOKUP(F22,$R18:$R19,($S18:$S19)*1.05)*0.55/1.12)+(LOOKUP(F22,$R18:$R19,$V18:$V19)*(F24-24)*0.254*LOOKUP(F22,$R18:$R19,($S18:$S19)*1.1)*0.5/1.12),(F29*0.6)+(LOOKUP(F22,$R18:$R19,$U18:$U19)*(24-F26)*0.254*LOOKUP(F22,$R18:$R19,($S18:$S19)*1.05)*0.55/1.12)+(LOOKUP(F22,$R18:$R19,$V18:$V19)*(F24-24)*0.254*LOOKUP(F22,$R18:$R19,($S18:$S19)*1.1)*0.5/1.12)),""))</f>
        <v/>
      </c>
      <c r="U28" s="234" t="str">
        <f>IF(G$24="","Depth?",IF(G25="1 Layer",IF($B$29="ppm",(G29*G26*0.254*LOOKUP(G22,$R18:$R19,$S18:$S19)*0.6/1.12)+(LOOKUP(G22,$R18:$R19,$U18:$U19)*(24-G26)*0.254*LOOKUP(G22,$R18:$R19,($S18:$S19)*1.05)*0.55/1.12)+(LOOKUP(G22,$R18:$R19,$V18:$V19)*(G24-24)*0.254*LOOKUP(G22,$R18:$R19,($S18:$S19)*1.1)*0.5/1.12),(G29*0.6)+(LOOKUP(G22,$R18:$R19,$U18:$U19)*(24-G26)*0.254*LOOKUP(G22,$R18:$R19,($S18:$S19)*1.05)*0.55/1.12)+(LOOKUP(G22,$R18:$R19,$V18:$V19)*(G24-24)*0.254*LOOKUP(G22,$R18:$R19,($S18:$S19)*1.1)*0.5/1.12)),""))</f>
        <v/>
      </c>
      <c r="V28" s="234" t="str">
        <f>IF(H$24="","Depth?",IF(H25="1 Layer",IF($B$29="ppm",(H29*H26*0.254*LOOKUP(H22,$R18:$R19,$S18:$S19)*0.6/1.12)+(LOOKUP(H22,$R18:$R19,$U18:$U19)*(24-H26)*0.254*LOOKUP(H22,$R18:$R19,($S18:$S19)*1.05)*0.55/1.12)+(LOOKUP(H22,$R18:$R19,$V18:$V19)*(H24-24)*0.254*LOOKUP(H22,$R18:$R19,($S18:$S19)*1.1)*0.5/1.12),(H29*0.6)+(LOOKUP(H22,$R18:$R19,$U18:$U19)*(24-H26)*0.254*LOOKUP(H22,$R18:$R19,($S18:$S19)*1.05)*0.55/1.12)+(LOOKUP(H22,$R18:$R19,$V18:$V19)*(H24-24)*0.254*LOOKUP(H22,$R18:$R19,($S18:$S19)*1.1)*0.5/1.12)),""))</f>
        <v/>
      </c>
    </row>
    <row r="29" spans="1:22" ht="12.75" customHeight="1" x14ac:dyDescent="0.2">
      <c r="A29" s="60"/>
      <c r="B29" s="333" t="s">
        <v>195</v>
      </c>
      <c r="C29" s="30" t="s">
        <v>228</v>
      </c>
      <c r="D29" s="117" t="str">
        <f>B29</f>
        <v>ppm</v>
      </c>
      <c r="E29" s="338">
        <v>7</v>
      </c>
      <c r="F29" s="343">
        <v>7</v>
      </c>
      <c r="G29" s="343">
        <v>7</v>
      </c>
      <c r="H29" s="338">
        <v>7</v>
      </c>
      <c r="R29" s="216" t="s">
        <v>176</v>
      </c>
      <c r="S29" s="235">
        <f>IF(E$24="","Depth?",IF(E25="2 Layers",IF($B$29="ppm",(E29*E26*0.254*LOOKUP(E22,$R18:$R19,$S18:$S19)*0.6/1.12)+(E30*(E27-E26)*0.254*LOOKUP(E22,$R18:$R19,($S18:$S19)*1.05)*0.55/1.12)+(LOOKUP(E22,$R18:$R19,$V18:$V19)*(E24-E27)*0.254*LOOKUP(E22,$R18:$R19,($S18:$S19)*1.1)*0.5/1.12),(E29*0.6)+(E30*0.55)+(LOOKUP(E22,$R18:$R19,$V18:$V19)*(E24-E27)*0.254*LOOKUP(E22,$R18:$R19,($S18:$S19)*1.1)*0.5/1.12)),""))</f>
        <v>29.986877142857146</v>
      </c>
      <c r="T29" s="235">
        <f>IF(F$24="","Depth?",IF(F25="2 Layers",IF($B$29="ppm",(F29*F26*0.254*LOOKUP(F22,$R18:$R19,$S18:$S19)*0.6/1.12)+(F30*(F27-F26)*0.254*LOOKUP(F22,$R18:$R19,($S18:$S19)*1.05)*0.55/1.12)+(LOOKUP(F22,$R18:$R19,$V18:$V19)*(F24-F27)*0.254*LOOKUP(F22,$R18:$R19,($S18:$S19)*1.1)*0.5/1.12),(F29*0.6)+(F30*0.55)+(LOOKUP(F22,$R18:$R19,$V18:$V19)*(F24-F27)*0.254*LOOKUP(F22,$R18:$R19,($S18:$S19)*1.1)*0.5/1.12)),""))</f>
        <v>29.986877142857146</v>
      </c>
      <c r="U29" s="235">
        <f>IF(G$24="","Depth?",IF(G25="2 Layers",IF($B$29="ppm",(G29*G26*0.254*LOOKUP(G22,$R18:$R19,$S18:$S19)*0.6/1.12)+(G30*(G27-G26)*0.254*LOOKUP(G22,$R18:$R19,($S18:$S19)*1.05)*0.55/1.12)+(LOOKUP(G22,$R18:$R19,$V18:$V19)*(G24-G27)*0.254*LOOKUP(G22,$R18:$R19,($S18:$S19)*1.1)*0.5/1.12),(G29*0.6)+(G30*0.55)+(LOOKUP(G22,$R18:$R19,$V18:$V19)*(G24-G27)*0.254*LOOKUP(G22,$R18:$R19,($S18:$S19)*1.1)*0.5/1.12)),""))</f>
        <v>29.986877142857146</v>
      </c>
      <c r="V29" s="235">
        <f>IF(H$24="","Depth?",IF(H25="2 Layers",IF($B$29="ppm",(H29*H26*0.254*LOOKUP(H22,$R18:$R19,$S18:$S19)*0.6/1.12)+(H30*(H27-H26)*0.254*LOOKUP(H22,$R18:$R19,($S18:$S19)*1.05)*0.55/1.12)+(LOOKUP(H22,$R18:$R19,$V18:$V19)*(H24-H27)*0.254*LOOKUP(H22,$R18:$R19,($S18:$S19)*1.1)*0.5/1.12),(H29*0.6)+(H30*0.55)+(LOOKUP(H22,$R18:$R19,$V18:$V19)*(H24-H27)*0.254*LOOKUP(H22,$R18:$R19,($S18:$S19)*1.1)*0.5/1.12)),""))</f>
        <v>29.986877142857146</v>
      </c>
    </row>
    <row r="30" spans="1:22" x14ac:dyDescent="0.2">
      <c r="A30" s="60"/>
      <c r="B30" s="105"/>
      <c r="C30" s="30" t="s">
        <v>229</v>
      </c>
      <c r="D30" s="117" t="str">
        <f>B29</f>
        <v>ppm</v>
      </c>
      <c r="E30" s="338">
        <v>3.8</v>
      </c>
      <c r="F30" s="343">
        <v>3.8</v>
      </c>
      <c r="G30" s="343">
        <v>3.8</v>
      </c>
      <c r="H30" s="338">
        <v>3.8</v>
      </c>
      <c r="R30" s="216" t="s">
        <v>177</v>
      </c>
      <c r="S30" s="235" t="str">
        <f>IF(E$24="","Depth?",IF(E25="3 Layers",IF($B$29="ppm",(E29*E26*0.254*LOOKUP(E22,$R18:$R19,$S18:$S19)*0.6/1.12)+(E30*(E27-E26)*0.254*(LOOKUP(E22,$R18:$R19,$S18:$S19)*1.05)*0.55/1.12)+(E31*(E24-E27)*0.254*(LOOKUP(E22,$R18:$R19,$S18:$S19)*1.1)*0.5/1.12),(E29*0.6)+(E30*0.55)+IF(E28&lt;E24,(E31+LOOKUP(E22,$R18:$R19,$V18:$V19)*(E24-E28)*0.254*LOOKUP(E22,$R18:$R19,$S18:$S19)/1.12)*0.5,(E31/(E28-E27))*(E24-E27)*0.5)),""))</f>
        <v/>
      </c>
      <c r="T30" s="235" t="str">
        <f>IF(F$24="","Depth?",IF(F25="3 Layers",IF($B$29="ppm",(F29*F26*0.254*LOOKUP(F22,$R18:$R19,$S18:$S19)*0.6/1.12)+(F30*(F27-F26)*0.254*(LOOKUP(F22,$R18:$R19,$S18:$S19)*1.05)*0.55/1.12)+(F31*(F24-F27)*0.254*(LOOKUP(F22,$R18:$R19,$S18:$S19)*1.1)*0.5/1.12),(F29*0.6)+(F30*0.55)+IF(F28&lt;F24,(F31+LOOKUP(F22,$R18:$R19,$V18:$V19)*(F24-F28)*0.254*LOOKUP(F22,$R18:$R19,$S18:$S19)/1.12)*0.5,(F31/(F28-F27))*(F24-F27)*0.5)),""))</f>
        <v/>
      </c>
      <c r="U30" s="235" t="str">
        <f>IF(G$24="","Depth?",IF(G25="3 Layers",IF($B$29="ppm",(G29*G26*0.254*LOOKUP(G22,$R18:$R19,$S18:$S19)*0.6/1.12)+(G30*(G27-G26)*0.254*(LOOKUP(G22,$R18:$R19,$S18:$S19)*1.05)*0.55/1.12)+(G31*(G24-G27)*0.254*(LOOKUP(G22,$R18:$R19,$S18:$S19)*1.1)*0.5/1.12),(G29*0.6)+(G30*0.55)+IF(G28&lt;G24,(G31+LOOKUP(G22,$R18:$R19,$V18:$V19)*(G24-G28)*0.254*LOOKUP(G22,$R18:$R19,$S18:$S19)/1.12)*0.5,(G31/(G28-G27))*(G24-G27)*0.5)),""))</f>
        <v/>
      </c>
      <c r="V30" s="235" t="str">
        <f>IF(H$24="","Depth?",IF(H25="3 Layers",IF($B$29="ppm",(H29*H26*0.254*LOOKUP(H22,$R18:$R19,$S18:$S19)*0.6/1.12)+(H30*(H27-H26)*0.254*(LOOKUP(H22,$R18:$R19,$S18:$S19)*1.05)*0.55/1.12)+(H31*(H24-H27)*0.254*(LOOKUP(H22,$R18:$R19,$S18:$S19)*1.1)*0.5/1.12),(H29*0.6)+(H30*0.55)+IF(H28&lt;H24,(H31+LOOKUP(H22,$R18:$R19,$V18:$V19)*(H24-H28)*0.254*LOOKUP(H22,$R18:$R19,$S18:$S19)/1.12)*0.5,(H31/(H28-H27))*(H24-H27)*0.5)),""))</f>
        <v/>
      </c>
    </row>
    <row r="31" spans="1:22" x14ac:dyDescent="0.2">
      <c r="A31" s="60"/>
      <c r="B31" s="107"/>
      <c r="C31" s="30" t="s">
        <v>230</v>
      </c>
      <c r="D31" s="117" t="str">
        <f>B29</f>
        <v>ppm</v>
      </c>
      <c r="E31" s="338"/>
      <c r="F31" s="343"/>
      <c r="G31" s="343"/>
      <c r="H31" s="338"/>
      <c r="R31" s="216"/>
    </row>
    <row r="32" spans="1:22" ht="12.75" customHeight="1" x14ac:dyDescent="0.2">
      <c r="A32" s="60">
        <v>5</v>
      </c>
      <c r="B32" s="105" t="s">
        <v>196</v>
      </c>
      <c r="C32" s="114"/>
      <c r="D32" s="96"/>
      <c r="E32" s="348" t="s">
        <v>542</v>
      </c>
      <c r="F32" s="348" t="s">
        <v>542</v>
      </c>
      <c r="G32" s="348" t="s">
        <v>542</v>
      </c>
      <c r="H32" s="316" t="s">
        <v>531</v>
      </c>
      <c r="R32" s="35"/>
    </row>
    <row r="33" spans="1:27" ht="12.75" customHeight="1" x14ac:dyDescent="0.2">
      <c r="A33" s="60">
        <v>6</v>
      </c>
      <c r="B33" s="105" t="s">
        <v>190</v>
      </c>
      <c r="C33" s="30" t="s">
        <v>202</v>
      </c>
      <c r="D33" s="59" t="s">
        <v>231</v>
      </c>
      <c r="E33" s="336">
        <v>10</v>
      </c>
      <c r="F33" s="336">
        <v>10</v>
      </c>
      <c r="G33" s="336">
        <v>10</v>
      </c>
      <c r="H33" s="336">
        <v>10</v>
      </c>
      <c r="R33" s="55" t="s">
        <v>278</v>
      </c>
      <c r="S33" s="34"/>
      <c r="T33" s="20"/>
      <c r="U33" s="20"/>
      <c r="V33" s="20"/>
    </row>
    <row r="34" spans="1:27" ht="12.75" customHeight="1" x14ac:dyDescent="0.2">
      <c r="A34" s="60"/>
      <c r="B34" s="105"/>
      <c r="C34" s="30" t="s">
        <v>203</v>
      </c>
      <c r="D34" s="59" t="s">
        <v>195</v>
      </c>
      <c r="E34" s="336">
        <v>5</v>
      </c>
      <c r="F34" s="344">
        <v>5</v>
      </c>
      <c r="G34" s="344">
        <v>5</v>
      </c>
      <c r="H34" s="336">
        <v>5</v>
      </c>
      <c r="S34" s="52" t="s">
        <v>191</v>
      </c>
      <c r="T34" s="4"/>
    </row>
    <row r="35" spans="1:27" ht="12.75" customHeight="1" x14ac:dyDescent="0.2">
      <c r="A35" s="60">
        <v>7</v>
      </c>
      <c r="B35" s="105" t="s">
        <v>194</v>
      </c>
      <c r="C35" s="30" t="s">
        <v>272</v>
      </c>
      <c r="D35" s="96"/>
      <c r="E35" s="316" t="s">
        <v>85</v>
      </c>
      <c r="F35" s="316"/>
      <c r="G35" s="316"/>
      <c r="H35" s="316"/>
      <c r="R35" s="28" t="s">
        <v>196</v>
      </c>
      <c r="S35" s="29" t="s">
        <v>192</v>
      </c>
      <c r="T35" s="29" t="s">
        <v>193</v>
      </c>
      <c r="U35" s="20"/>
      <c r="V35" s="20"/>
    </row>
    <row r="36" spans="1:27" ht="12.75" customHeight="1" x14ac:dyDescent="0.2">
      <c r="A36" s="60"/>
      <c r="B36" s="105"/>
      <c r="C36" s="30" t="s">
        <v>315</v>
      </c>
      <c r="D36" s="96"/>
      <c r="E36" s="317" t="str">
        <f>IF(E35="","",LOOKUP(E35,$R50:$R65,$S50:$S65))</f>
        <v>Tons/acre</v>
      </c>
      <c r="F36" s="317" t="str">
        <f>IF(F35="","",LOOKUP(F35,$R50:$R65,$S50:$S65))</f>
        <v/>
      </c>
      <c r="G36" s="317" t="str">
        <f>IF(G35="","",LOOKUP(G35,$R50:$R65,$S50:$S65))</f>
        <v/>
      </c>
      <c r="H36" s="318" t="str">
        <f>IF(H35="","",LOOKUP(H35,$R50:$R65,$S50:$S65))</f>
        <v/>
      </c>
      <c r="R36" s="24" t="s">
        <v>542</v>
      </c>
      <c r="S36" s="1">
        <v>0</v>
      </c>
      <c r="T36" s="1">
        <v>0</v>
      </c>
      <c r="U36" s="24" t="s">
        <v>26</v>
      </c>
    </row>
    <row r="37" spans="1:27" ht="12.75" customHeight="1" x14ac:dyDescent="0.2">
      <c r="A37" s="60"/>
      <c r="B37" s="105"/>
      <c r="C37" s="30" t="s">
        <v>302</v>
      </c>
      <c r="D37" s="66"/>
      <c r="E37" s="336">
        <v>15</v>
      </c>
      <c r="F37" s="336"/>
      <c r="G37" s="336"/>
      <c r="H37" s="336"/>
      <c r="R37" s="2" t="s">
        <v>531</v>
      </c>
      <c r="S37" s="1">
        <v>45</v>
      </c>
      <c r="T37" s="1">
        <v>45</v>
      </c>
      <c r="U37" s="2" t="s">
        <v>28</v>
      </c>
    </row>
    <row r="38" spans="1:27" x14ac:dyDescent="0.2">
      <c r="A38" s="60"/>
      <c r="B38" s="115"/>
      <c r="C38" s="30" t="s">
        <v>274</v>
      </c>
      <c r="D38" s="118" t="s">
        <v>312</v>
      </c>
      <c r="E38" s="336">
        <v>4</v>
      </c>
      <c r="F38" s="336"/>
      <c r="G38" s="336"/>
      <c r="H38" s="336"/>
      <c r="R38" s="2" t="s">
        <v>532</v>
      </c>
      <c r="S38" s="5">
        <v>150</v>
      </c>
      <c r="T38" s="5">
        <v>100</v>
      </c>
      <c r="U38" s="2" t="s">
        <v>236</v>
      </c>
    </row>
    <row r="39" spans="1:27" ht="12.75" customHeight="1" x14ac:dyDescent="0.2">
      <c r="A39" s="60"/>
      <c r="B39" s="115"/>
      <c r="C39" s="30" t="s">
        <v>218</v>
      </c>
      <c r="D39" s="118" t="s">
        <v>312</v>
      </c>
      <c r="E39" s="336">
        <v>11</v>
      </c>
      <c r="F39" s="336"/>
      <c r="G39" s="336"/>
      <c r="H39" s="336"/>
      <c r="R39" s="2" t="s">
        <v>533</v>
      </c>
      <c r="S39" s="1">
        <v>120</v>
      </c>
      <c r="T39" s="1">
        <v>70</v>
      </c>
      <c r="U39" s="2" t="s">
        <v>237</v>
      </c>
      <c r="AA39" s="10"/>
    </row>
    <row r="40" spans="1:27" x14ac:dyDescent="0.2">
      <c r="A40" s="60"/>
      <c r="B40" s="105"/>
      <c r="C40" s="30" t="s">
        <v>273</v>
      </c>
      <c r="D40" s="96"/>
      <c r="E40" s="316" t="s">
        <v>276</v>
      </c>
      <c r="F40" s="316" t="s">
        <v>276</v>
      </c>
      <c r="G40" s="316"/>
      <c r="H40" s="316"/>
      <c r="R40" s="2" t="s">
        <v>534</v>
      </c>
      <c r="S40" s="1">
        <v>90</v>
      </c>
      <c r="T40" s="1">
        <v>40</v>
      </c>
      <c r="U40" s="2" t="s">
        <v>238</v>
      </c>
      <c r="Y40" s="10"/>
    </row>
    <row r="41" spans="1:27" x14ac:dyDescent="0.2">
      <c r="A41" s="60"/>
      <c r="B41" s="105"/>
      <c r="C41" s="30" t="s">
        <v>275</v>
      </c>
      <c r="D41" s="96"/>
      <c r="E41" s="316" t="s">
        <v>428</v>
      </c>
      <c r="F41" s="316" t="s">
        <v>428</v>
      </c>
      <c r="G41" s="316"/>
      <c r="H41" s="316"/>
      <c r="R41" s="2" t="s">
        <v>535</v>
      </c>
      <c r="S41" s="1">
        <v>120</v>
      </c>
      <c r="T41" s="1">
        <v>80</v>
      </c>
      <c r="U41" s="2" t="s">
        <v>239</v>
      </c>
      <c r="Y41" s="10"/>
    </row>
    <row r="42" spans="1:27" x14ac:dyDescent="0.2">
      <c r="A42" s="60">
        <v>8</v>
      </c>
      <c r="B42" s="105" t="s">
        <v>452</v>
      </c>
      <c r="C42" s="30"/>
      <c r="D42" s="96"/>
      <c r="E42" s="316" t="s">
        <v>522</v>
      </c>
      <c r="F42" s="316" t="s">
        <v>522</v>
      </c>
      <c r="G42" s="316" t="s">
        <v>522</v>
      </c>
      <c r="H42" s="316" t="s">
        <v>522</v>
      </c>
      <c r="R42" s="2" t="s">
        <v>536</v>
      </c>
      <c r="S42" s="5">
        <v>95</v>
      </c>
      <c r="T42" s="3">
        <v>55</v>
      </c>
      <c r="U42" s="2" t="s">
        <v>240</v>
      </c>
      <c r="X42" s="9"/>
      <c r="Y42" s="10"/>
    </row>
    <row r="43" spans="1:27" x14ac:dyDescent="0.2">
      <c r="A43" s="60">
        <v>9</v>
      </c>
      <c r="B43" s="108" t="s">
        <v>453</v>
      </c>
      <c r="C43" s="20"/>
      <c r="D43" s="34" t="s">
        <v>208</v>
      </c>
      <c r="E43" s="345">
        <v>5</v>
      </c>
      <c r="F43" s="345">
        <v>5</v>
      </c>
      <c r="G43" s="345">
        <v>5</v>
      </c>
      <c r="H43" s="345">
        <v>5</v>
      </c>
      <c r="R43" s="2" t="s">
        <v>537</v>
      </c>
      <c r="S43" s="3">
        <v>70</v>
      </c>
      <c r="T43" s="3">
        <v>30</v>
      </c>
      <c r="U43" s="2" t="s">
        <v>241</v>
      </c>
      <c r="Y43" s="10"/>
    </row>
    <row r="44" spans="1:27" x14ac:dyDescent="0.2">
      <c r="A44" s="112">
        <v>10</v>
      </c>
      <c r="B44" s="222" t="s">
        <v>205</v>
      </c>
      <c r="C44" s="223"/>
      <c r="D44" s="224" t="s">
        <v>204</v>
      </c>
      <c r="E44" s="346">
        <v>0</v>
      </c>
      <c r="F44" s="347">
        <v>0</v>
      </c>
      <c r="G44" s="347"/>
      <c r="H44" s="346"/>
      <c r="R44" s="2" t="s">
        <v>538</v>
      </c>
      <c r="S44" s="3">
        <v>25</v>
      </c>
      <c r="T44" s="3">
        <v>25</v>
      </c>
      <c r="U44" s="2" t="s">
        <v>234</v>
      </c>
      <c r="V44" s="30"/>
      <c r="Y44" s="14"/>
    </row>
    <row r="45" spans="1:27" x14ac:dyDescent="0.2">
      <c r="A45" s="97"/>
      <c r="B45" s="97" t="s">
        <v>310</v>
      </c>
      <c r="C45" s="30"/>
      <c r="D45" s="59"/>
      <c r="E45" s="65"/>
      <c r="F45" s="65"/>
      <c r="G45" s="65"/>
      <c r="H45" s="65"/>
      <c r="R45" s="53" t="s">
        <v>539</v>
      </c>
      <c r="S45" s="54">
        <v>50</v>
      </c>
      <c r="T45" s="54">
        <v>50</v>
      </c>
      <c r="U45" s="53" t="s">
        <v>540</v>
      </c>
      <c r="V45" s="20"/>
      <c r="Y45" s="14"/>
    </row>
    <row r="46" spans="1:27" x14ac:dyDescent="0.2">
      <c r="A46" s="60"/>
      <c r="B46" s="104" t="s">
        <v>268</v>
      </c>
      <c r="C46" s="57"/>
      <c r="D46" s="58" t="s">
        <v>181</v>
      </c>
      <c r="E46" s="100" t="str">
        <f>E20</f>
        <v>1 Example</v>
      </c>
      <c r="F46" s="100" t="str">
        <f>F20</f>
        <v>#2</v>
      </c>
      <c r="G46" s="100" t="str">
        <f>G20</f>
        <v>#3</v>
      </c>
      <c r="H46" s="100" t="str">
        <f>H20</f>
        <v>#4</v>
      </c>
      <c r="R46" s="2"/>
      <c r="S46" s="3"/>
      <c r="T46" s="5"/>
      <c r="U46" s="2"/>
      <c r="V46" s="30"/>
      <c r="Y46" s="15"/>
    </row>
    <row r="47" spans="1:27" x14ac:dyDescent="0.2">
      <c r="A47" s="112" t="s">
        <v>185</v>
      </c>
      <c r="B47" s="109" t="s">
        <v>30</v>
      </c>
      <c r="C47" s="238" t="s">
        <v>31</v>
      </c>
      <c r="D47" s="113" t="s">
        <v>204</v>
      </c>
      <c r="E47" s="101">
        <f>IF(E21="","Yield goal?",35+1.2*E21)</f>
        <v>299</v>
      </c>
      <c r="F47" s="101">
        <f>IF(F21="","Yield goal?",35+1.2*F21)</f>
        <v>299</v>
      </c>
      <c r="G47" s="101">
        <f>IF(G21="","Yield goal?",35+1.2*G21)</f>
        <v>299</v>
      </c>
      <c r="H47" s="101">
        <f>IF(H21="","Yield goal?",35+1.2*H21)</f>
        <v>299</v>
      </c>
      <c r="R47" s="55" t="s">
        <v>199</v>
      </c>
      <c r="S47" s="34"/>
      <c r="T47" s="20"/>
      <c r="U47" s="20"/>
      <c r="V47" s="20"/>
      <c r="W47" s="20"/>
    </row>
    <row r="48" spans="1:27" x14ac:dyDescent="0.2">
      <c r="A48" s="112"/>
      <c r="B48" s="109"/>
      <c r="C48" s="239" t="s">
        <v>38</v>
      </c>
      <c r="D48" s="113" t="s">
        <v>204</v>
      </c>
      <c r="E48" s="102">
        <f>IF(E23&lt;=0,"OM?",IF(E47="Yield goal?","Yield goal?",IF(E23&lt;=3,0.14*E21*E23,0.14*E21*3)))</f>
        <v>61.600000000000009</v>
      </c>
      <c r="F48" s="102">
        <f>IF(F23&lt;=0,"OM?",IF(F47="Yield goal?","Yield goal?",IF(F23&lt;=3,0.14*F21*F23,0.14*F21*3)))</f>
        <v>61.600000000000009</v>
      </c>
      <c r="G48" s="102">
        <f>IF(G23&lt;=0,"OM?",IF(G47="Yield goal?","Yield goal?",IF(G23&lt;=3,0.14*G21*G23,0.14*G21*3)))</f>
        <v>92.4</v>
      </c>
      <c r="H48" s="102">
        <f>IF(H23&lt;=0,"OM?",IF(H47="Yield goal?","Yield goal?",IF(H23&lt;=3,0.14*H21*H23,0.14*H21*3)))</f>
        <v>92.4</v>
      </c>
      <c r="R48" s="23"/>
      <c r="S48" s="8"/>
      <c r="W48" s="32" t="s">
        <v>224</v>
      </c>
      <c r="X48" s="72"/>
      <c r="Y48" s="72"/>
      <c r="Z48" s="72"/>
    </row>
    <row r="49" spans="1:26" x14ac:dyDescent="0.2">
      <c r="A49" s="112"/>
      <c r="B49" s="109"/>
      <c r="C49" s="239" t="s">
        <v>34</v>
      </c>
      <c r="D49" s="113" t="s">
        <v>204</v>
      </c>
      <c r="E49" s="233">
        <f>IF(E24="","Depth?",IF(E25="","Layers?",IF(E22="","Soil texture?",LOOKUP(E25,$R27:$R30,S27:S30))))</f>
        <v>29.986877142857146</v>
      </c>
      <c r="F49" s="233">
        <f>IF(F24="","Depth?",IF(F25="","Layers?",IF(F22="","Soil texture?",LOOKUP(F25,$R27:$R30,T27:T30))))</f>
        <v>29.986877142857146</v>
      </c>
      <c r="G49" s="233">
        <f>IF(G24="","Depth?",IF(G25="","Layers?",IF(G22="","Soil texture?",LOOKUP(G25,$R27:$R30,U27:U30))))</f>
        <v>29.986877142857146</v>
      </c>
      <c r="H49" s="233">
        <f>IF(H24="","Depth?",IF(H25="","Layers?",IF(H22="","Soil texture?",LOOKUP(H25,$R27:$R30,V27:V30))))</f>
        <v>29.986877142857146</v>
      </c>
      <c r="R49" s="20" t="s">
        <v>307</v>
      </c>
      <c r="S49" s="31" t="s">
        <v>215</v>
      </c>
      <c r="T49" s="31" t="s">
        <v>216</v>
      </c>
      <c r="U49" s="34" t="s">
        <v>217</v>
      </c>
      <c r="V49" s="33" t="s">
        <v>218</v>
      </c>
      <c r="W49" s="33" t="s">
        <v>219</v>
      </c>
      <c r="X49" s="33" t="s">
        <v>301</v>
      </c>
      <c r="Y49" s="20"/>
      <c r="Z49" s="20"/>
    </row>
    <row r="50" spans="1:26" x14ac:dyDescent="0.2">
      <c r="A50" s="112"/>
      <c r="B50" s="109"/>
      <c r="C50" s="239" t="s">
        <v>35</v>
      </c>
      <c r="D50" s="113" t="s">
        <v>204</v>
      </c>
      <c r="E50" s="103">
        <f>IF(E32="","Prev. crop?",IF(E22="","Soil texture?",LOOKUP(E32,$R36:$R45,IF(E22="Med./Fine",$S36:$S45,$T36:$T45))))</f>
        <v>0</v>
      </c>
      <c r="F50" s="103">
        <f>IF(F32="","Prev. crop?",IF(F22="","Soil texture?",LOOKUP(F32,$R36:$R45,IF(F22="Med./Fine",$S36:$S45,$T36:$T45))))</f>
        <v>0</v>
      </c>
      <c r="G50" s="103">
        <f>IF(G32="","Prev. crop?",IF(G22="","Soil texture?",LOOKUP(G32,$R36:$R45,IF(G22="Med./Fine",$S36:$S45,$T36:$T45))))</f>
        <v>0</v>
      </c>
      <c r="H50" s="103">
        <f>IF(H32="","Prev. crop?",IF(H22="","Soil texture?",LOOKUP(H32,$R36:$R45,IF(H22="Med./Fine",$S36:$S45,$T36:$T45))))</f>
        <v>45</v>
      </c>
      <c r="R50" s="10" t="s">
        <v>85</v>
      </c>
      <c r="S50" s="14" t="s">
        <v>220</v>
      </c>
      <c r="T50" s="10" t="s">
        <v>86</v>
      </c>
      <c r="U50" s="21">
        <v>2</v>
      </c>
      <c r="V50" s="13">
        <v>10</v>
      </c>
      <c r="W50" s="13">
        <v>25</v>
      </c>
      <c r="X50" s="8" t="s">
        <v>87</v>
      </c>
    </row>
    <row r="51" spans="1:26" x14ac:dyDescent="0.2">
      <c r="A51" s="113"/>
      <c r="B51" s="109"/>
      <c r="C51" s="239" t="s">
        <v>36</v>
      </c>
      <c r="D51" s="113" t="s">
        <v>204</v>
      </c>
      <c r="E51" s="102">
        <f>IF(E33="","Water?",IF(E34="",0.227*2*E33,0.227*E33*E34))</f>
        <v>11.35</v>
      </c>
      <c r="F51" s="102">
        <f>IF(F33="","Water?",IF(F34="",0.227*2*F33,0.227*F33*F34))</f>
        <v>11.35</v>
      </c>
      <c r="G51" s="102">
        <f>IF(G33="","Water?",IF(G34="",0.227*2*G33,0.227*G33*G34))</f>
        <v>11.35</v>
      </c>
      <c r="H51" s="102">
        <f>IF(H33="","Water?",IF(H34="",0.227*2*H33,0.227*H33*H34))</f>
        <v>11.35</v>
      </c>
      <c r="R51" s="10" t="s">
        <v>88</v>
      </c>
      <c r="S51" s="14" t="s">
        <v>221</v>
      </c>
      <c r="T51" s="10" t="s">
        <v>89</v>
      </c>
      <c r="U51" s="21">
        <v>20</v>
      </c>
      <c r="V51" s="13">
        <v>14</v>
      </c>
      <c r="W51" s="13">
        <v>35</v>
      </c>
      <c r="X51" s="8" t="s">
        <v>90</v>
      </c>
    </row>
    <row r="52" spans="1:26" x14ac:dyDescent="0.2">
      <c r="A52" s="112"/>
      <c r="B52" s="109"/>
      <c r="C52" s="239" t="s">
        <v>37</v>
      </c>
      <c r="D52" s="113" t="s">
        <v>204</v>
      </c>
      <c r="E52" s="116">
        <f>IF(E35="","Manure?",(IF(E40="","Year appl.?",(IF(E40="Current",((IF(E38="",LOOKUP(E35,$R50:$R65,$U50:$U65),E38)*LOOKUP(E41,$R75:$R82,IF(E36="Tons/acre",$S75:$S82,$T75:$T82))*0.01*E37)+(IF(E39="",LOOKUP(E35,$R50:$R65,$V50:$V65),E39)*LOOKUP(E35,$R50:$R65,$W50:$W65)*0.01*E37)),IF(E40="1 yr ago",(IF(E39="",LOOKUP(E35,$R50:$R65,$V50:$V65),E39)*E37*0.15),IF(E40="2 yr ago",(IF(E39="",LOOKUP(E35,$R50:$R65,$V50:$V65),E39)*E37*0.07),IF(E40="3 yr ago",(IF(E39="",LOOKUP(E35,$R50:$R65,$V50:$V65),E39)*E37*0.04)))))))))</f>
        <v>54.45</v>
      </c>
      <c r="F52" s="116" t="str">
        <f>IF(F35="","Manure?",(IF(F40="","Year appl.?",(IF(F40="Current",((IF(F38="",LOOKUP(F35,$R50:$R65,$U50:$U65),F38)*LOOKUP(F41,$R75:$R82,IF(F36="Tons/acre",$S75:$S82,$T75:$T82))*0.01*F37)+(IF(F39="",LOOKUP(F35,$R50:$R65,$V50:$V65),F39)*LOOKUP(F35,$R50:$R65,$W50:$W65)*0.01*F37)),IF(F40="1 yr ago",(IF(F39="",LOOKUP(F35,$R50:$R65,$V50:$V65),F39)*F37*0.15),IF(F40="2 yr ago",(IF(F39="",LOOKUP(F35,$R50:$R65,$V50:$V65),F39)*F37*0.07),IF(F40="3 yr ago",(IF(F39="",LOOKUP(F35,$R50:$R65,$V50:$V65),F39)*F37*0.04)))))))))</f>
        <v>Manure?</v>
      </c>
      <c r="G52" s="116" t="str">
        <f>IF(G35="","Manure?",(IF(G40="","Year appl.?",(IF(G40="Current",((IF(G38="",LOOKUP(G35,$R50:$R65,$U50:$U65),G38)*LOOKUP(G41,$R75:$R82,IF(G36="Tons/acre",$S75:$S82,$T75:$T82))*0.01*G37)+(IF(G39="",LOOKUP(G35,$R50:$R65,$V50:$V65),G39)*LOOKUP(G35,$R50:$R65,$W50:$W65)*0.01*G37)),IF(G40="1 yr ago",(IF(G39="",LOOKUP(G35,$R50:$R65,$V50:$V65),G39)*G37*0.15),IF(G40="2 yr ago",(IF(G39="",LOOKUP(G35,$R50:$R65,$V50:$V65),G39)*G37*0.07),IF(G40="3 yr ago",(IF(G39="",LOOKUP(G35,$R50:$R65,$V50:$V65),G39)*G37*0.04)))))))))</f>
        <v>Manure?</v>
      </c>
      <c r="H52" s="116" t="str">
        <f>IF(H35="","Manure?",(IF(H40="","Year appl.?",(IF(H40="Current",((IF(H38="",LOOKUP(H35,$R50:$R65,$U50:$U65),H38)*LOOKUP(H41,$R75:$R82,IF(H36="Tons/acre",$S75:$S82,$T75:$T82))*0.01*H37)+(IF(H39="",LOOKUP(H35,$R50:$R65,$V50:$V65),H39)*LOOKUP(H35,$R50:$R65,$W50:$W65)*0.01*H37)),IF(H40="1 yr ago",(IF(H39="",LOOKUP(H35,$R50:$R65,$V50:$V65),H39)*H37*0.15),IF(H40="2 yr ago",(IF(H39="",LOOKUP(H35,$R50:$R65,$V50:$V65),H39)*H37*0.07),IF(H40="3 yr ago",(IF(H39="",LOOKUP(H35,$R50:$R65,$V50:$V65),H39)*H37*0.04)))))))))</f>
        <v>Manure?</v>
      </c>
      <c r="R52" s="10" t="s">
        <v>91</v>
      </c>
      <c r="S52" s="14" t="s">
        <v>222</v>
      </c>
      <c r="T52" s="14" t="s">
        <v>92</v>
      </c>
      <c r="U52" s="21">
        <v>100</v>
      </c>
      <c r="V52" s="13">
        <v>10</v>
      </c>
      <c r="W52" s="13">
        <v>35</v>
      </c>
      <c r="X52" s="8" t="s">
        <v>93</v>
      </c>
    </row>
    <row r="53" spans="1:26" x14ac:dyDescent="0.2">
      <c r="A53" s="60" t="s">
        <v>186</v>
      </c>
      <c r="B53" s="263" t="s">
        <v>53</v>
      </c>
      <c r="C53" s="264"/>
      <c r="D53" s="265" t="s">
        <v>204</v>
      </c>
      <c r="E53" s="266">
        <f>IF((E47-SUM(E48:E52)-E44)&lt;=0,0,(E47-SUM(E48:E52)-E44))</f>
        <v>141.61312285714286</v>
      </c>
      <c r="F53" s="266">
        <f>IF((F47-SUM(F48:F52)-F44)&lt;=0,0,(F47-SUM(F48:F52)-F44))</f>
        <v>196.06312285714284</v>
      </c>
      <c r="G53" s="266">
        <f>IF((G47-SUM(G48:G52)-G44)&lt;=0,0,(G47-SUM(G48:G52)-G44))</f>
        <v>165.26312285714286</v>
      </c>
      <c r="H53" s="266">
        <f>IF((H47-SUM(H48:H52)-H44)&lt;=0,0,(H47-SUM(H48:H52)-H44))</f>
        <v>120.26312285714286</v>
      </c>
      <c r="R53" s="10" t="s">
        <v>94</v>
      </c>
      <c r="S53" s="14" t="s">
        <v>221</v>
      </c>
      <c r="T53" s="14" t="s">
        <v>89</v>
      </c>
      <c r="U53" s="21">
        <v>10</v>
      </c>
      <c r="V53" s="13">
        <v>42</v>
      </c>
      <c r="W53" s="13">
        <v>25</v>
      </c>
      <c r="X53" s="8" t="s">
        <v>95</v>
      </c>
    </row>
    <row r="54" spans="1:26" x14ac:dyDescent="0.2">
      <c r="A54" s="112" t="s">
        <v>187</v>
      </c>
      <c r="B54" s="109" t="s">
        <v>271</v>
      </c>
      <c r="C54" s="238"/>
      <c r="D54" s="113" t="s">
        <v>210</v>
      </c>
      <c r="E54" s="274">
        <f>IF(E42="","N progr.?",IF(E42=$R3,$G7/2000/($F7/100)*($D7/100)+$G8/2000/($F8/100)*($D8/100)+$G9/2000/($F9/100)*($D9/100)+$G10/2000/($F10/100)*($D10/100),IF(E42=$R4,$G11/2000/($F11/100)*($D11/100)+$G12/2000/($F12/100)*($D12/100)+$G13/2000/($F13/100)*($D13/100)+$G14/2000/($F14/100)*($D14/100),$G15/2000/($F15/100)*($D15/100)+$G16/2000/($F16/100)*($D16/100)+$G17/2000/($F17/100)*($D17/100)+$G18/2000/($F18/100)*($D18/100))))</f>
        <v>0.51219512195121952</v>
      </c>
      <c r="F54" s="274">
        <f>IF(F42="","N progr.?",IF(F42=$R3,$G7/2000/($F7/100)*($D7/100)+$G8/2000/($F8/100)*($D8/100)+$G9/2000/($F9/100)*($D9/100)+$G10/2000/($F10/100)*($D10/100),IF(F42=$R4,$G11/2000/($F11/100)*($D11/100)+$G12/2000/($F12/100)*($D12/100)+$G13/2000/($F13/100)*($D13/100)+$G14/2000/($F14/100)*($D14/100),$G15/2000/($F15/100)*($D15/100)+$G16/2000/($F16/100)*($D16/100)+$G17/2000/($F17/100)*($D17/100)+$G18/2000/($F18/100)*($D18/100))))</f>
        <v>0.51219512195121952</v>
      </c>
      <c r="G54" s="274">
        <f>IF(G42="","N progr.?",IF(G42=$R3,$G7/2000/($F7/100)*($D7/100)+$G8/2000/($F8/100)*($D8/100)+$G9/2000/($F9/100)*($D9/100)+$G10/2000/($F10/100)*($D10/100),IF(G42=$R4,$G11/2000/($F11/100)*($D11/100)+$G12/2000/($F12/100)*($D12/100)+$G13/2000/($F13/100)*($D13/100)+$G14/2000/($F14/100)*($D14/100),$G15/2000/($F15/100)*($D15/100)+$G16/2000/($F16/100)*($D16/100)+$G17/2000/($F17/100)*($D17/100)+$G18/2000/($F18/100)*($D18/100))))</f>
        <v>0.51219512195121952</v>
      </c>
      <c r="H54" s="274">
        <f>IF(H42="","N progr.?",IF(H42=$R3,$G7/2000/($F7/100)*($D7/100)+$G8/2000/($F8/100)*($D8/100)+$G9/2000/($F9/100)*($D9/100)+$G10/2000/($F10/100)*($D10/100),IF(H42=$R4,$G11/2000/($F11/100)*($D11/100)+$G12/2000/($F12/100)*($D12/100)+$G13/2000/($F13/100)*($D13/100)+$G14/2000/($F14/100)*($D14/100),$G15/2000/($F15/100)*($D15/100)+$G16/2000/($F16/100)*($D16/100)+$G17/2000/($F17/100)*($D17/100)+$G18/2000/($F18/100)*($D18/100))))</f>
        <v>0.51219512195121952</v>
      </c>
      <c r="R54" s="10" t="s">
        <v>96</v>
      </c>
      <c r="S54" s="14" t="s">
        <v>220</v>
      </c>
      <c r="T54" s="14" t="s">
        <v>86</v>
      </c>
      <c r="U54" s="21">
        <v>0</v>
      </c>
      <c r="V54" s="13">
        <v>11</v>
      </c>
      <c r="W54" s="13">
        <v>15</v>
      </c>
      <c r="X54" s="8" t="s">
        <v>97</v>
      </c>
    </row>
    <row r="55" spans="1:26" x14ac:dyDescent="0.2">
      <c r="A55" s="112" t="s">
        <v>188</v>
      </c>
      <c r="B55" s="109" t="s">
        <v>213</v>
      </c>
      <c r="C55" s="238"/>
      <c r="D55" s="113"/>
      <c r="E55" s="99">
        <f>IF(E43="","Corn price?",IF(E54=0,"N price?",E43/E54))</f>
        <v>9.761904761904761</v>
      </c>
      <c r="F55" s="99">
        <f>IF(F43="","Corn price?",IF(F54=0,"N price?",F43/F54))</f>
        <v>9.761904761904761</v>
      </c>
      <c r="G55" s="99">
        <f>IF(G43="","Corn price?",IF(G54=0,"N price?",G43/G54))</f>
        <v>9.761904761904761</v>
      </c>
      <c r="H55" s="294">
        <f>IF(H43="","Corn price?",IF(H54=0,"N price?",H43/H54))</f>
        <v>9.761904761904761</v>
      </c>
      <c r="R55" s="14" t="s">
        <v>98</v>
      </c>
      <c r="S55" s="14" t="s">
        <v>220</v>
      </c>
      <c r="T55" s="10" t="s">
        <v>86</v>
      </c>
      <c r="U55" s="21">
        <v>2</v>
      </c>
      <c r="V55" s="21">
        <v>8</v>
      </c>
      <c r="W55" s="12">
        <v>25</v>
      </c>
      <c r="X55" s="8" t="s">
        <v>99</v>
      </c>
    </row>
    <row r="56" spans="1:26" x14ac:dyDescent="0.2">
      <c r="A56" s="112" t="s">
        <v>297</v>
      </c>
      <c r="B56" s="276" t="s">
        <v>52</v>
      </c>
      <c r="C56" s="277"/>
      <c r="D56" s="278" t="s">
        <v>204</v>
      </c>
      <c r="E56" s="279">
        <f>IF(E55&lt;4,LOOKUP(E42,$R3:$R5,$T3:$T5)*E53*(1.311*(1-(EXP(-0.181*5)))),IF(E55&gt;10,LOOKUP(E42,$R3:$R5,$T3:$T5)*E53*(1.311*(1-(EXP(-0.181*12)))),IF(E42="","N progr.?",LOOKUP(E42,$R3:$R5,$T3:$T5)*E53*(1.311*(1-(EXP(-0.181*E55)))))))</f>
        <v>161.63031530087366</v>
      </c>
      <c r="F56" s="279">
        <f>IF(F55&lt;4,LOOKUP(F42,$R3:$R5,$T3:$T5)*F53*(1.311*(1-(EXP(-0.181*5)))),IF(F55&gt;12,LOOKUP(F42,$R3:$R5,$T3:$T5)*F53*(1.311*(1-(EXP(-0.181*12)))),IF(F42="","N progr.?",LOOKUP(F42,$R3:$R5,$T3:$T5)*F53*(1.311*(1-(EXP(-0.181*F55)))))))</f>
        <v>223.77689106003302</v>
      </c>
      <c r="G56" s="279">
        <f>IF(G55&lt;4,LOOKUP(G42,$R3:$R5,$T3:$T5)*G53*(1.311*(1-(EXP(-0.181*5)))),IF(G55&gt;12,LOOKUP(G42,$R3:$R5,$T3:$T5)*G53*(1.311*(1-(EXP(-0.181*12)))),IF(G42="","N progr.?",LOOKUP(G42,$R3:$R5,$T3:$T5)*G53*(1.311*(1-(EXP(-0.181*G55)))))))</f>
        <v>188.6232724487914</v>
      </c>
      <c r="H56" s="279">
        <f>IF(H55&lt;4,LOOKUP(H42,$R3:$R5,$T3:$T5)*H53*(1.311*(1-(EXP(-0.181*5)))),IF(H55&gt;12,LOOKUP(H42,$R3:$R5,$T3:$T5)*H53*(1.311*(1-(EXP(-0.181*12)))),IF(H42="","N progr.?",LOOKUP(H42,$R3:$R5,$T3:$T5)*H53*(1.311*(1-(EXP(-0.181*H55)))))))</f>
        <v>137.26246603626296</v>
      </c>
      <c r="R56" s="15" t="s">
        <v>100</v>
      </c>
      <c r="S56" s="14" t="s">
        <v>221</v>
      </c>
      <c r="T56" s="10" t="s">
        <v>101</v>
      </c>
      <c r="U56" s="21">
        <v>13</v>
      </c>
      <c r="V56" s="12">
        <v>9</v>
      </c>
      <c r="W56" s="12">
        <v>35</v>
      </c>
      <c r="X56" s="8" t="s">
        <v>102</v>
      </c>
    </row>
    <row r="57" spans="1:26" x14ac:dyDescent="0.2">
      <c r="A57" s="60" t="s">
        <v>189</v>
      </c>
      <c r="B57" s="109" t="s">
        <v>294</v>
      </c>
      <c r="C57" s="240"/>
      <c r="D57" s="113" t="s">
        <v>206</v>
      </c>
      <c r="E57" s="271">
        <f>LOOKUP(E42,$R3:$R5,$S3:$S5)</f>
        <v>8</v>
      </c>
      <c r="F57" s="271">
        <f>LOOKUP(F42,$R3:$R5,$S3:$S5)</f>
        <v>8</v>
      </c>
      <c r="G57" s="271">
        <f>LOOKUP(G42,$R3:$R5,$S3:$S5)</f>
        <v>8</v>
      </c>
      <c r="H57" s="271">
        <f>LOOKUP(H42,$R3:$R5,$S3:$S5)</f>
        <v>8</v>
      </c>
      <c r="R57" s="10" t="s">
        <v>103</v>
      </c>
      <c r="S57" s="14" t="s">
        <v>222</v>
      </c>
      <c r="T57" s="14" t="s">
        <v>104</v>
      </c>
      <c r="U57" s="21">
        <v>27</v>
      </c>
      <c r="V57" s="12">
        <v>18</v>
      </c>
      <c r="W57" s="12">
        <v>35</v>
      </c>
      <c r="X57" s="8" t="s">
        <v>105</v>
      </c>
    </row>
    <row r="58" spans="1:26" x14ac:dyDescent="0.2">
      <c r="A58" s="112" t="s">
        <v>212</v>
      </c>
      <c r="B58" s="110" t="s">
        <v>211</v>
      </c>
      <c r="C58" s="70"/>
      <c r="D58" s="71" t="s">
        <v>206</v>
      </c>
      <c r="E58" s="272">
        <f>(E56*E54)+E57</f>
        <v>90.786259056545049</v>
      </c>
      <c r="F58" s="272">
        <f>(F56*F54)+F57</f>
        <v>122.61743200635838</v>
      </c>
      <c r="G58" s="272">
        <f>(G56*G54)+G57</f>
        <v>104.61192003474682</v>
      </c>
      <c r="H58" s="273">
        <f>(H56*H54)+H57</f>
        <v>78.305165530768832</v>
      </c>
      <c r="R58" s="14" t="s">
        <v>106</v>
      </c>
      <c r="S58" s="14" t="s">
        <v>221</v>
      </c>
      <c r="T58" s="14" t="s">
        <v>101</v>
      </c>
      <c r="U58" s="21">
        <v>4</v>
      </c>
      <c r="V58" s="12">
        <v>17</v>
      </c>
      <c r="W58" s="12">
        <v>35</v>
      </c>
      <c r="X58" s="8" t="s">
        <v>107</v>
      </c>
    </row>
    <row r="59" spans="1:26" x14ac:dyDescent="0.2">
      <c r="A59" s="59"/>
      <c r="B59" s="30"/>
      <c r="C59" s="30"/>
      <c r="D59" s="59"/>
      <c r="E59" s="59"/>
      <c r="F59" s="59"/>
      <c r="G59" s="59"/>
      <c r="H59" s="59"/>
      <c r="R59" s="15" t="s">
        <v>110</v>
      </c>
      <c r="S59" s="14" t="s">
        <v>221</v>
      </c>
      <c r="T59" s="10" t="s">
        <v>111</v>
      </c>
      <c r="U59" s="21">
        <v>17</v>
      </c>
      <c r="V59" s="12">
        <v>33</v>
      </c>
      <c r="W59" s="12">
        <v>35</v>
      </c>
      <c r="X59" s="8" t="s">
        <v>112</v>
      </c>
    </row>
    <row r="60" spans="1:26" x14ac:dyDescent="0.2">
      <c r="A60" s="59"/>
      <c r="B60" s="30"/>
      <c r="C60" s="30"/>
      <c r="D60" s="59"/>
      <c r="E60" s="59"/>
      <c r="F60" s="59"/>
      <c r="G60" s="59"/>
      <c r="H60" s="59"/>
      <c r="R60" s="10" t="s">
        <v>113</v>
      </c>
      <c r="S60" s="14" t="s">
        <v>222</v>
      </c>
      <c r="T60" s="14" t="s">
        <v>104</v>
      </c>
      <c r="U60" s="21">
        <v>50</v>
      </c>
      <c r="V60" s="12">
        <v>29</v>
      </c>
      <c r="W60" s="12">
        <v>35</v>
      </c>
      <c r="X60" s="8" t="s">
        <v>114</v>
      </c>
    </row>
    <row r="61" spans="1:26" x14ac:dyDescent="0.2">
      <c r="A61" s="59"/>
      <c r="B61" s="30"/>
      <c r="C61" s="30"/>
      <c r="D61" s="59"/>
      <c r="E61" s="59"/>
      <c r="F61" s="59"/>
      <c r="G61" s="59"/>
      <c r="H61" s="59"/>
      <c r="R61" s="14" t="s">
        <v>115</v>
      </c>
      <c r="S61" s="14" t="s">
        <v>221</v>
      </c>
      <c r="T61" s="14" t="s">
        <v>101</v>
      </c>
      <c r="U61" s="21">
        <v>6</v>
      </c>
      <c r="V61" s="12">
        <v>19</v>
      </c>
      <c r="W61" s="12">
        <v>35</v>
      </c>
      <c r="X61" s="8" t="s">
        <v>116</v>
      </c>
    </row>
    <row r="62" spans="1:26" x14ac:dyDescent="0.2">
      <c r="A62" s="59"/>
      <c r="B62" s="30"/>
      <c r="C62" s="30"/>
      <c r="D62" s="59"/>
      <c r="E62" s="59"/>
      <c r="F62" s="59"/>
      <c r="G62" s="59"/>
      <c r="H62" s="59"/>
      <c r="R62" s="10" t="s">
        <v>117</v>
      </c>
      <c r="S62" s="14" t="s">
        <v>220</v>
      </c>
      <c r="T62" s="14" t="s">
        <v>86</v>
      </c>
      <c r="U62" s="21">
        <v>14</v>
      </c>
      <c r="V62" s="12">
        <v>14</v>
      </c>
      <c r="W62" s="12">
        <v>50</v>
      </c>
      <c r="X62" s="8" t="s">
        <v>118</v>
      </c>
    </row>
    <row r="63" spans="1:26" x14ac:dyDescent="0.2">
      <c r="A63" s="59"/>
      <c r="B63" s="30"/>
      <c r="C63" s="30"/>
      <c r="D63" s="59"/>
      <c r="E63" s="59"/>
      <c r="F63" s="59"/>
      <c r="G63" s="59"/>
      <c r="H63" s="59"/>
      <c r="R63" s="15" t="s">
        <v>119</v>
      </c>
      <c r="S63" s="14" t="s">
        <v>221</v>
      </c>
      <c r="T63" s="10" t="s">
        <v>120</v>
      </c>
      <c r="U63" s="21">
        <v>20</v>
      </c>
      <c r="V63" s="12">
        <v>37</v>
      </c>
      <c r="W63" s="12">
        <v>50</v>
      </c>
      <c r="X63" s="8" t="s">
        <v>121</v>
      </c>
    </row>
    <row r="64" spans="1:26" x14ac:dyDescent="0.2">
      <c r="A64" s="237"/>
      <c r="B64" s="30"/>
      <c r="C64" s="30"/>
      <c r="D64" s="59"/>
      <c r="E64" s="59"/>
      <c r="F64" s="252"/>
      <c r="G64" s="252"/>
      <c r="H64" s="59"/>
      <c r="R64" s="10" t="s">
        <v>122</v>
      </c>
      <c r="S64" s="14" t="s">
        <v>220</v>
      </c>
      <c r="T64" s="14" t="s">
        <v>86</v>
      </c>
      <c r="U64" s="21">
        <v>34</v>
      </c>
      <c r="V64" s="12">
        <v>12</v>
      </c>
      <c r="W64" s="12">
        <v>50</v>
      </c>
      <c r="X64" s="8" t="s">
        <v>123</v>
      </c>
    </row>
    <row r="65" spans="1:26" x14ac:dyDescent="0.2">
      <c r="A65" s="59"/>
      <c r="B65" s="30"/>
      <c r="C65" s="30"/>
      <c r="D65" s="59"/>
      <c r="E65" s="59"/>
      <c r="F65" s="252"/>
      <c r="G65" s="252"/>
      <c r="H65" s="59"/>
      <c r="R65" s="61" t="s">
        <v>124</v>
      </c>
      <c r="S65" s="19" t="s">
        <v>220</v>
      </c>
      <c r="T65" s="61" t="s">
        <v>86</v>
      </c>
      <c r="U65" s="34">
        <v>32</v>
      </c>
      <c r="V65" s="16">
        <v>8</v>
      </c>
      <c r="W65" s="16">
        <v>50</v>
      </c>
      <c r="X65" s="20" t="s">
        <v>125</v>
      </c>
      <c r="Y65" s="20"/>
      <c r="Z65" s="20"/>
    </row>
    <row r="66" spans="1:26" x14ac:dyDescent="0.2">
      <c r="A66" s="59"/>
      <c r="B66" s="30"/>
      <c r="C66" s="30"/>
      <c r="D66" s="59"/>
      <c r="E66" s="59"/>
      <c r="F66" s="252"/>
      <c r="G66" s="252"/>
      <c r="H66" s="59"/>
      <c r="R66" s="236"/>
      <c r="S66" s="60"/>
      <c r="T66" s="11"/>
      <c r="U66" s="11"/>
      <c r="V66" s="11"/>
      <c r="W66" s="11"/>
    </row>
    <row r="67" spans="1:26" x14ac:dyDescent="0.2">
      <c r="A67" s="59"/>
      <c r="B67" s="30"/>
      <c r="C67" s="30"/>
      <c r="D67" s="59"/>
      <c r="E67" s="59"/>
      <c r="F67" s="252"/>
      <c r="G67" s="252"/>
      <c r="H67" s="59"/>
      <c r="R67" s="31" t="s">
        <v>313</v>
      </c>
      <c r="S67" s="59"/>
    </row>
    <row r="68" spans="1:26" x14ac:dyDescent="0.2">
      <c r="A68" s="59"/>
      <c r="B68" s="30"/>
      <c r="C68" s="30"/>
      <c r="D68" s="59"/>
      <c r="E68" s="59"/>
      <c r="F68" s="252"/>
      <c r="G68" s="252"/>
      <c r="H68" s="59"/>
      <c r="R68" s="35" t="s">
        <v>276</v>
      </c>
      <c r="S68" s="59"/>
    </row>
    <row r="69" spans="1:26" x14ac:dyDescent="0.2">
      <c r="A69" s="59"/>
      <c r="B69" s="30"/>
      <c r="C69" s="30"/>
      <c r="D69" s="59"/>
      <c r="E69" s="59"/>
      <c r="F69" s="252"/>
      <c r="G69" s="252"/>
      <c r="H69" s="59"/>
      <c r="R69" s="35" t="s">
        <v>303</v>
      </c>
      <c r="S69" s="59"/>
    </row>
    <row r="70" spans="1:26" x14ac:dyDescent="0.2">
      <c r="F70" s="252"/>
      <c r="G70" s="252"/>
      <c r="H70" s="59"/>
      <c r="R70" s="35" t="s">
        <v>304</v>
      </c>
      <c r="S70" s="59"/>
    </row>
    <row r="71" spans="1:26" x14ac:dyDescent="0.2">
      <c r="F71" s="252"/>
      <c r="G71" s="252"/>
      <c r="H71" s="59"/>
      <c r="R71" s="31" t="s">
        <v>305</v>
      </c>
      <c r="S71" s="59"/>
    </row>
    <row r="72" spans="1:26" ht="13.5" thickBot="1" x14ac:dyDescent="0.25">
      <c r="F72" s="252"/>
      <c r="G72" s="252"/>
      <c r="H72" s="59"/>
      <c r="R72" s="34"/>
      <c r="S72" s="34"/>
      <c r="T72" s="20"/>
      <c r="U72" s="30"/>
      <c r="V72" s="30"/>
    </row>
    <row r="73" spans="1:26" x14ac:dyDescent="0.2">
      <c r="F73" s="252"/>
      <c r="G73" s="252"/>
      <c r="H73" s="59"/>
      <c r="R73" s="247" t="s">
        <v>448</v>
      </c>
      <c r="S73" s="258" t="s">
        <v>422</v>
      </c>
      <c r="T73" s="259"/>
      <c r="U73" s="248"/>
      <c r="V73" s="249"/>
      <c r="W73" s="249"/>
      <c r="X73" s="249"/>
      <c r="Y73" s="250"/>
    </row>
    <row r="74" spans="1:26" x14ac:dyDescent="0.2">
      <c r="F74" s="252"/>
      <c r="G74" s="252"/>
      <c r="H74" s="59"/>
      <c r="R74" s="256"/>
      <c r="S74" s="64" t="s">
        <v>223</v>
      </c>
      <c r="T74" s="64" t="s">
        <v>423</v>
      </c>
      <c r="U74" s="63" t="s">
        <v>301</v>
      </c>
      <c r="V74" s="63"/>
      <c r="W74" s="63"/>
      <c r="X74" s="63"/>
      <c r="Y74" s="257"/>
    </row>
    <row r="75" spans="1:26" x14ac:dyDescent="0.2">
      <c r="F75" s="252"/>
      <c r="G75" s="252"/>
      <c r="H75" s="59"/>
      <c r="R75" s="200" t="s">
        <v>424</v>
      </c>
      <c r="S75" s="267">
        <v>85</v>
      </c>
      <c r="T75" s="267">
        <v>85</v>
      </c>
      <c r="U75" s="15" t="s">
        <v>425</v>
      </c>
      <c r="V75" s="173"/>
      <c r="W75" s="173"/>
      <c r="X75" s="173"/>
      <c r="Y75" s="251"/>
    </row>
    <row r="76" spans="1:26" x14ac:dyDescent="0.2">
      <c r="F76" s="252"/>
      <c r="G76" s="252"/>
      <c r="H76" s="59"/>
      <c r="R76" s="200" t="s">
        <v>426</v>
      </c>
      <c r="S76" s="267">
        <v>45</v>
      </c>
      <c r="T76" s="267">
        <v>63</v>
      </c>
      <c r="U76" s="15" t="s">
        <v>427</v>
      </c>
      <c r="V76" s="173"/>
      <c r="W76" s="173"/>
      <c r="X76" s="173"/>
      <c r="Y76" s="251"/>
    </row>
    <row r="77" spans="1:26" x14ac:dyDescent="0.2">
      <c r="F77" s="59"/>
      <c r="G77" s="59"/>
      <c r="H77" s="59"/>
      <c r="R77" s="200" t="s">
        <v>428</v>
      </c>
      <c r="S77" s="267">
        <v>22</v>
      </c>
      <c r="T77" s="267">
        <v>45</v>
      </c>
      <c r="U77" s="15" t="s">
        <v>429</v>
      </c>
      <c r="V77" s="173"/>
      <c r="W77" s="173"/>
      <c r="X77" s="173"/>
      <c r="Y77" s="251"/>
    </row>
    <row r="78" spans="1:26" x14ac:dyDescent="0.2">
      <c r="F78" s="59"/>
      <c r="G78" s="59"/>
      <c r="H78" s="59"/>
      <c r="R78" s="200" t="s">
        <v>430</v>
      </c>
      <c r="S78" s="267">
        <v>13</v>
      </c>
      <c r="T78" s="267">
        <v>31</v>
      </c>
      <c r="U78" s="15" t="s">
        <v>431</v>
      </c>
      <c r="V78" s="173"/>
      <c r="W78" s="173"/>
      <c r="X78" s="173"/>
      <c r="Y78" s="251"/>
    </row>
    <row r="79" spans="1:26" x14ac:dyDescent="0.2">
      <c r="F79" s="59"/>
      <c r="G79" s="59"/>
      <c r="H79" s="59"/>
      <c r="R79" s="200" t="s">
        <v>450</v>
      </c>
      <c r="S79" s="267">
        <v>0</v>
      </c>
      <c r="T79" s="267">
        <v>0</v>
      </c>
      <c r="U79" s="15" t="s">
        <v>432</v>
      </c>
      <c r="V79" s="173"/>
      <c r="W79" s="173"/>
      <c r="X79" s="173"/>
      <c r="Y79" s="251"/>
    </row>
    <row r="80" spans="1:26" x14ac:dyDescent="0.2">
      <c r="R80" s="200" t="s">
        <v>433</v>
      </c>
      <c r="S80" s="267">
        <v>95</v>
      </c>
      <c r="T80" s="267">
        <v>95</v>
      </c>
      <c r="U80" s="15" t="s">
        <v>434</v>
      </c>
      <c r="V80" s="173"/>
      <c r="W80" s="173"/>
      <c r="X80" s="173"/>
      <c r="Y80" s="251"/>
    </row>
    <row r="81" spans="18:25" x14ac:dyDescent="0.2">
      <c r="R81" s="200" t="s">
        <v>435</v>
      </c>
      <c r="S81" s="267">
        <v>50</v>
      </c>
      <c r="T81" s="267">
        <v>70</v>
      </c>
      <c r="U81" s="15" t="s">
        <v>436</v>
      </c>
      <c r="V81" s="173"/>
      <c r="W81" s="173"/>
      <c r="X81" s="173"/>
      <c r="Y81" s="251"/>
    </row>
    <row r="82" spans="18:25" x14ac:dyDescent="0.2">
      <c r="R82" s="200" t="s">
        <v>437</v>
      </c>
      <c r="S82" s="267">
        <v>25</v>
      </c>
      <c r="T82" s="267">
        <v>50</v>
      </c>
      <c r="U82" s="15" t="s">
        <v>438</v>
      </c>
      <c r="V82" s="173"/>
      <c r="W82" s="173"/>
      <c r="X82" s="173"/>
      <c r="Y82" s="251"/>
    </row>
    <row r="83" spans="18:25" x14ac:dyDescent="0.2">
      <c r="R83" s="200" t="s">
        <v>439</v>
      </c>
      <c r="S83" s="267">
        <v>15</v>
      </c>
      <c r="T83" s="267">
        <v>35</v>
      </c>
      <c r="U83" s="15" t="s">
        <v>440</v>
      </c>
      <c r="V83" s="173"/>
      <c r="W83" s="173"/>
      <c r="X83" s="173"/>
      <c r="Y83" s="251"/>
    </row>
    <row r="84" spans="18:25" x14ac:dyDescent="0.2">
      <c r="R84" s="200" t="s">
        <v>449</v>
      </c>
      <c r="S84" s="267">
        <v>0</v>
      </c>
      <c r="T84" s="267">
        <v>0</v>
      </c>
      <c r="U84" s="15" t="s">
        <v>441</v>
      </c>
      <c r="V84" s="173"/>
      <c r="W84" s="173"/>
      <c r="X84" s="173"/>
      <c r="Y84" s="251"/>
    </row>
    <row r="85" spans="18:25" x14ac:dyDescent="0.2">
      <c r="R85" s="200" t="s">
        <v>442</v>
      </c>
      <c r="S85" s="267">
        <v>0</v>
      </c>
      <c r="T85" s="267">
        <v>100</v>
      </c>
      <c r="U85" s="15" t="s">
        <v>443</v>
      </c>
      <c r="V85" s="173"/>
      <c r="W85" s="173"/>
      <c r="X85" s="173"/>
      <c r="Y85" s="251"/>
    </row>
    <row r="86" spans="18:25" x14ac:dyDescent="0.2">
      <c r="R86" s="200" t="s">
        <v>444</v>
      </c>
      <c r="S86" s="267">
        <v>0</v>
      </c>
      <c r="T86" s="267">
        <v>50</v>
      </c>
      <c r="U86" s="15" t="s">
        <v>445</v>
      </c>
      <c r="V86" s="173"/>
      <c r="W86" s="173"/>
      <c r="X86" s="173"/>
      <c r="Y86" s="251"/>
    </row>
    <row r="87" spans="18:25" ht="13.5" thickBot="1" x14ac:dyDescent="0.25">
      <c r="R87" s="201" t="s">
        <v>446</v>
      </c>
      <c r="S87" s="268">
        <v>0</v>
      </c>
      <c r="T87" s="268">
        <v>90</v>
      </c>
      <c r="U87" s="202" t="s">
        <v>447</v>
      </c>
      <c r="V87" s="254"/>
      <c r="W87" s="254"/>
      <c r="X87" s="254"/>
      <c r="Y87" s="255"/>
    </row>
  </sheetData>
  <sheetProtection password="CB6F" sheet="1" objects="1" scenarios="1"/>
  <phoneticPr fontId="5" type="noConversion"/>
  <dataValidations xWindow="488" yWindow="118" count="34">
    <dataValidation type="decimal" allowBlank="1" showInputMessage="1" showErrorMessage="1" error="Value entered must be within 0 to 100% for each application period." prompt="Enter an estimate of the % of total nitrogen that will be applied at this time." sqref="D7:D18">
      <formula1>0</formula1>
      <formula2>100</formula2>
    </dataValidation>
    <dataValidation type="list" allowBlank="1" showInputMessage="1" showErrorMessage="1" error="Select from the drop-down list of application years." prompt="Select from the list.  Leave empty if manure application was done more than 3 years ago." sqref="E40:H40">
      <formula1>$R$68:$R$71</formula1>
    </dataValidation>
    <dataValidation allowBlank="1" showInputMessage="1" showErrorMessage="1" prompt="Adjusted for_x000a_prices and_x000a_N application_x000a_schedule" sqref="E57:H57"/>
    <dataValidation allowBlank="1" showInputMessage="1" showErrorMessage="1" prompt="Adjusted for_x000a_prices only" sqref="E56:H56"/>
    <dataValidation allowBlank="1" showInputMessage="1" showErrorMessage="1" prompt="Don't enter anything here." sqref="E46:H46"/>
    <dataValidation type="decimal" allowBlank="1" showInputMessage="1" showErrorMessage="1" error="Value entered must be within 0 to 100 lb ammonium-N/unit manure." prompt="Enter measured lab value or leave empty if no manure sample was analyzed. Unit must match the manure application unit, e.g., use lbs /ton for solid manures, lbs N/1000 gal. for slurries and sludges, and lbs N/acre-inch for lagoon or runoff effluents." sqref="E38:H38">
      <formula1>0</formula1>
      <formula2>100</formula2>
    </dataValidation>
    <dataValidation type="decimal" allowBlank="1" showInputMessage="1" showErrorMessage="1" error="Value entered must be within 0 to 300 lb N/acre." prompt="If any N was already applied, enter this amount here." sqref="E44:H44">
      <formula1>0</formula1>
      <formula2>300</formula2>
    </dataValidation>
    <dataValidation type="decimal" allowBlank="1" showInputMessage="1" showErrorMessage="1" error="Value entered must be within 0 to 100 lb organic-N/unit manure." prompt="Enter measured lab value or leave empty if no manure sample was analyzed. Unit must match the manure application unit, e.g., use lbs /ton for solid manures, lbs N/1000 gal. for slurries and sludges, and lbs N/acre-inch for lagoon or runoff effluents." sqref="E39:H39">
      <formula1>0</formula1>
      <formula2>100</formula2>
    </dataValidation>
    <dataValidation type="decimal" allowBlank="1" showInputMessage="1" showErrorMessage="1" error="Outside possible data range." prompt="The value entered must be in the units shown above.  If you applied 3500 gal./acre, enter 3.5.  One acre-inch = 27,000 gallons/acre." sqref="E37:H37">
      <formula1>0</formula1>
      <formula2>100</formula2>
    </dataValidation>
    <dataValidation allowBlank="1" showInputMessage="1" showErrorMessage="1" prompt="Do not enter anything here. The unit is selected by the program based on your choice of manure type." sqref="E36:H36"/>
    <dataValidation type="decimal" allowBlank="1" showInputMessage="1" showErrorMessage="1" error="Value entered must be within 0 to 25&quot;." prompt="Estimated irrigation until milk stage. If in doubt, use 6&quot; of irrigation water in E. Nebr., 9&quot; in C. Nebr., 12&quot; in W. Nebr., and 15&quot; in the Panhandle." sqref="E33:H33">
      <formula1>0</formula1>
      <formula2>25</formula2>
    </dataValidation>
    <dataValidation type="list" allowBlank="1" showInputMessage="1" showErrorMessage="1" error="Select from the drop-down list of manures." prompt="Select from the list. Do not enter anything else here. Leave empty if no manure was applied." sqref="E35:H35">
      <formula1>$R$50:$R$65</formula1>
    </dataValidation>
    <dataValidation type="decimal" allowBlank="1" showInputMessage="1" showErrorMessage="1" error="Value entered must be within 0 to 50 ppm nitrate-N." sqref="E34:H34">
      <formula1>0</formula1>
      <formula2>50</formula2>
    </dataValidation>
    <dataValidation type="decimal" allowBlank="1" showInputMessage="1" showErrorMessage="1" error="Value entered must be within 12 to 48&quot;. Use 48&quot; for deep soils." prompt="Maximum depth for estimating the contribution of residual soil nitrate to N uptake. Only change if actual depth is shallower than 48&quot;." sqref="E24:H24">
      <formula1>12</formula1>
      <formula2>48</formula2>
    </dataValidation>
    <dataValidation type="list" allowBlank="1" showInputMessage="1" showErrorMessage="1" error="Only select value from list." sqref="B29">
      <formula1>$R$22:$R$23</formula1>
    </dataValidation>
    <dataValidation type="decimal" allowBlank="1" showInputMessage="1" showErrorMessage="1" error="Value entered must be larger than Layer 2 and within 10 to 48&quot;." sqref="E28:H28">
      <formula1>10</formula1>
      <formula2>48</formula2>
    </dataValidation>
    <dataValidation type="decimal" allowBlank="1" showInputMessage="1" showErrorMessage="1" error="Value entered must be within 0.1 to 100 ppm. Leave empty if no sample was collected." prompt="Leave empty if no sample was collected." sqref="E29:H31">
      <formula1>0.1</formula1>
      <formula2>100</formula2>
    </dataValidation>
    <dataValidation type="list" allowBlank="1" showInputMessage="1" showErrorMessage="1" error="Only select value from list." prompt="Select from the list. Do not enter anything else here." sqref="E25:H25">
      <formula1>$R$27:$R$30</formula1>
    </dataValidation>
    <dataValidation allowBlank="1" showInputMessage="1" showErrorMessage="1" prompt="Assigned_x000a_automatically" sqref="F7:F18"/>
    <dataValidation allowBlank="1" showInputMessage="1" showErrorMessage="1" prompt="Enter any custom name, but keep it shorter than 12 characters so that it fits in the columns used for the calculations." sqref="B15 B11 B7"/>
    <dataValidation allowBlank="1" showInputMessage="1" showErrorMessage="1" prompt="Do NOT change this." sqref="C7:C18"/>
    <dataValidation type="decimal" allowBlank="1" showInputMessage="1" showErrorMessage="1" error="Value entered must be within $100 to $1200/ton." sqref="G7:G18">
      <formula1>100</formula1>
      <formula2>1200</formula2>
    </dataValidation>
    <dataValidation type="decimal" allowBlank="1" showInputMessage="1" showErrorMessage="1" error="Value entered must be within $0 to $15/acre." sqref="H7:H18 K8:K10">
      <formula1>0</formula1>
      <formula2>15</formula2>
    </dataValidation>
    <dataValidation type="decimal" errorStyle="information" allowBlank="1" showInputMessage="1" showErrorMessage="1" error="Value entered must be within 0 to 5%. If actual OM is &gt;3%, 3% is automatically used by the program  for calculation of soil N supply." prompt="If no soil test is available, assume 1% for sandy soils and soils in the Panhandle, and 2% for other soils." sqref="E23:H23">
      <formula1>0</formula1>
      <formula2>5</formula2>
    </dataValidation>
    <dataValidation type="decimal" allowBlank="1" showInputMessage="1" showErrorMessage="1" error="Value entered must be within 1-36&quot;." sqref="E26:H26">
      <formula1>1</formula1>
      <formula2>36</formula2>
    </dataValidation>
    <dataValidation type="decimal" allowBlank="1" showInputMessage="1" showErrorMessage="1" error="Value entered must be larger than Layer 1 and within 5-48&quot;." sqref="E27:H27">
      <formula1>1</formula1>
      <formula2>48</formula2>
    </dataValidation>
    <dataValidation type="list" allowBlank="1" showInputMessage="1" showErrorMessage="1" error="Select from drop-down list." sqref="E42:H42">
      <formula1>$R$3:$R$5</formula1>
    </dataValidation>
    <dataValidation type="decimal" allowBlank="1" showInputMessage="1" showErrorMessage="1" error="Value entered must be within 50 to 280 bu/acre." sqref="E21:H21">
      <formula1>50</formula1>
      <formula2>280</formula2>
    </dataValidation>
    <dataValidation type="list" allowBlank="1" showInputMessage="1" showErrorMessage="1" sqref="D19">
      <formula1>$R$8:$R$13</formula1>
    </dataValidation>
    <dataValidation type="list" allowBlank="1" showInputMessage="1" showErrorMessage="1" error="Only select from drop-down list of fertilizers." prompt="Select from the list. Do not enter anything else here." sqref="E7:E18">
      <formula1>$R$8:$R$13</formula1>
    </dataValidation>
    <dataValidation type="list" allowBlank="1" showInputMessage="1" showErrorMessage="1" error="Only select from drop-down list." prompt="Select from the list. Do not enter anything else here." sqref="E22:H22">
      <formula1>$R$18:$R$19</formula1>
    </dataValidation>
    <dataValidation type="list" allowBlank="1" showInputMessage="1" showErrorMessage="1" error="Select from the drop-down list of application methods." prompt="Select from list. Only needed if manure is applied in the current year." sqref="E41:H41">
      <formula1>$R$75:$R$87</formula1>
    </dataValidation>
    <dataValidation type="list" allowBlank="1" showInputMessage="1" showErrorMessage="1" error="Pick the correct previous crop from the drop-down list." prompt="Select from the list. Do not enter anything else here." sqref="E32:H32">
      <formula1>$R$36:$R$45</formula1>
    </dataValidation>
    <dataValidation type="decimal" allowBlank="1" showErrorMessage="1" error="Value entered must be within $1 to $10/bu corn." sqref="E43:H43">
      <formula1>1</formula1>
      <formula2>10</formula2>
    </dataValidation>
  </dataValidations>
  <pageMargins left="0.38" right="0.22" top="0.28000000000000003" bottom="0.39" header="0" footer="0.42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5" workbookViewId="0">
      <selection activeCell="B4" sqref="B4"/>
    </sheetView>
  </sheetViews>
  <sheetFormatPr defaultRowHeight="12.75" x14ac:dyDescent="0.2"/>
  <cols>
    <col min="1" max="1" width="6.42578125" style="170" customWidth="1"/>
    <col min="2" max="14" width="9.140625" style="173"/>
    <col min="15" max="15" width="7.7109375" style="173" customWidth="1"/>
    <col min="16" max="16384" width="9.140625" style="173"/>
  </cols>
  <sheetData>
    <row r="1" spans="1:15" ht="18" x14ac:dyDescent="0.25">
      <c r="A1" s="304" t="s">
        <v>77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50"/>
    </row>
    <row r="2" spans="1:15" s="297" customFormat="1" ht="15" x14ac:dyDescent="0.25">
      <c r="A2" s="299"/>
      <c r="B2" s="296" t="s">
        <v>510</v>
      </c>
      <c r="O2" s="300"/>
    </row>
    <row r="3" spans="1:15" s="297" customFormat="1" ht="15" x14ac:dyDescent="0.25">
      <c r="A3" s="299"/>
      <c r="B3" s="296" t="s">
        <v>482</v>
      </c>
      <c r="O3" s="300"/>
    </row>
    <row r="4" spans="1:15" s="297" customFormat="1" ht="14.25" x14ac:dyDescent="0.2">
      <c r="A4" s="299">
        <v>1</v>
      </c>
      <c r="B4" s="297" t="s">
        <v>547</v>
      </c>
      <c r="O4" s="300"/>
    </row>
    <row r="5" spans="1:15" s="297" customFormat="1" ht="14.25" x14ac:dyDescent="0.2">
      <c r="A5" s="299">
        <v>2</v>
      </c>
      <c r="B5" s="297" t="s">
        <v>80</v>
      </c>
      <c r="O5" s="300"/>
    </row>
    <row r="6" spans="1:15" s="297" customFormat="1" ht="14.25" x14ac:dyDescent="0.2">
      <c r="A6" s="299">
        <v>3</v>
      </c>
      <c r="B6" s="297" t="s">
        <v>480</v>
      </c>
      <c r="O6" s="300"/>
    </row>
    <row r="7" spans="1:15" s="297" customFormat="1" ht="14.25" x14ac:dyDescent="0.2">
      <c r="A7" s="299"/>
      <c r="B7" s="297" t="s">
        <v>81</v>
      </c>
      <c r="O7" s="300"/>
    </row>
    <row r="8" spans="1:15" s="297" customFormat="1" ht="14.25" x14ac:dyDescent="0.2">
      <c r="A8" s="299"/>
      <c r="B8" s="297" t="s">
        <v>511</v>
      </c>
      <c r="O8" s="300"/>
    </row>
    <row r="9" spans="1:15" s="297" customFormat="1" ht="15" x14ac:dyDescent="0.25">
      <c r="A9" s="299"/>
      <c r="B9" s="296" t="s">
        <v>481</v>
      </c>
      <c r="O9" s="300"/>
    </row>
    <row r="10" spans="1:15" s="297" customFormat="1" ht="14.25" x14ac:dyDescent="0.2">
      <c r="A10" s="299">
        <v>4</v>
      </c>
      <c r="B10" s="297" t="s">
        <v>82</v>
      </c>
      <c r="O10" s="300"/>
    </row>
    <row r="11" spans="1:15" s="297" customFormat="1" ht="14.25" x14ac:dyDescent="0.2">
      <c r="A11" s="299">
        <v>5</v>
      </c>
      <c r="B11" s="297" t="s">
        <v>83</v>
      </c>
      <c r="O11" s="300"/>
    </row>
    <row r="12" spans="1:15" s="297" customFormat="1" ht="14.25" x14ac:dyDescent="0.2">
      <c r="A12" s="299"/>
      <c r="B12" s="297" t="s">
        <v>368</v>
      </c>
      <c r="E12" s="297" t="s">
        <v>494</v>
      </c>
      <c r="O12" s="300"/>
    </row>
    <row r="13" spans="1:15" s="297" customFormat="1" ht="14.25" x14ac:dyDescent="0.2">
      <c r="A13" s="299"/>
      <c r="B13" s="297" t="s">
        <v>214</v>
      </c>
      <c r="E13" s="297" t="s">
        <v>493</v>
      </c>
      <c r="O13" s="300"/>
    </row>
    <row r="14" spans="1:15" s="297" customFormat="1" ht="14.25" x14ac:dyDescent="0.2">
      <c r="A14" s="299"/>
      <c r="B14" s="297" t="s">
        <v>207</v>
      </c>
      <c r="E14" s="297" t="s">
        <v>494</v>
      </c>
      <c r="O14" s="300"/>
    </row>
    <row r="15" spans="1:15" s="297" customFormat="1" ht="14.25" x14ac:dyDescent="0.2">
      <c r="A15" s="299"/>
      <c r="B15" s="297" t="s">
        <v>84</v>
      </c>
      <c r="E15" s="297" t="s">
        <v>495</v>
      </c>
      <c r="O15" s="300"/>
    </row>
    <row r="16" spans="1:15" s="297" customFormat="1" ht="14.25" x14ac:dyDescent="0.2">
      <c r="A16" s="299"/>
      <c r="E16" s="297" t="s">
        <v>512</v>
      </c>
      <c r="O16" s="300"/>
    </row>
    <row r="17" spans="1:15" s="297" customFormat="1" ht="14.25" x14ac:dyDescent="0.2">
      <c r="A17" s="299"/>
      <c r="E17" s="297" t="s">
        <v>483</v>
      </c>
      <c r="O17" s="300"/>
    </row>
    <row r="18" spans="1:15" s="297" customFormat="1" ht="14.25" x14ac:dyDescent="0.2">
      <c r="A18" s="299"/>
      <c r="E18" s="297" t="s">
        <v>484</v>
      </c>
      <c r="O18" s="300"/>
    </row>
    <row r="19" spans="1:15" s="297" customFormat="1" ht="14.25" x14ac:dyDescent="0.2">
      <c r="A19" s="299"/>
      <c r="E19" s="297" t="s">
        <v>485</v>
      </c>
      <c r="O19" s="300"/>
    </row>
    <row r="20" spans="1:15" s="297" customFormat="1" ht="14.25" x14ac:dyDescent="0.2">
      <c r="A20" s="299"/>
      <c r="E20" s="297" t="s">
        <v>486</v>
      </c>
      <c r="O20" s="300"/>
    </row>
    <row r="21" spans="1:15" s="297" customFormat="1" ht="14.25" x14ac:dyDescent="0.2">
      <c r="A21" s="299"/>
      <c r="B21" s="297" t="s">
        <v>196</v>
      </c>
      <c r="E21" s="297" t="s">
        <v>493</v>
      </c>
      <c r="O21" s="300"/>
    </row>
    <row r="22" spans="1:15" s="297" customFormat="1" ht="14.25" x14ac:dyDescent="0.2">
      <c r="A22" s="299"/>
      <c r="B22" s="297" t="s">
        <v>190</v>
      </c>
      <c r="E22" s="297" t="s">
        <v>487</v>
      </c>
      <c r="O22" s="300"/>
    </row>
    <row r="23" spans="1:15" s="297" customFormat="1" ht="14.25" x14ac:dyDescent="0.2">
      <c r="A23" s="299"/>
      <c r="E23" s="297" t="s">
        <v>488</v>
      </c>
      <c r="O23" s="300"/>
    </row>
    <row r="24" spans="1:15" s="297" customFormat="1" ht="14.25" x14ac:dyDescent="0.2">
      <c r="A24" s="299"/>
      <c r="B24" s="297" t="s">
        <v>194</v>
      </c>
      <c r="E24" s="297" t="s">
        <v>489</v>
      </c>
      <c r="O24" s="300"/>
    </row>
    <row r="25" spans="1:15" s="297" customFormat="1" ht="14.25" x14ac:dyDescent="0.2">
      <c r="A25" s="299"/>
      <c r="E25" s="297" t="s">
        <v>490</v>
      </c>
      <c r="O25" s="300"/>
    </row>
    <row r="26" spans="1:15" s="297" customFormat="1" ht="14.25" x14ac:dyDescent="0.2">
      <c r="A26" s="299"/>
      <c r="E26" s="297" t="s">
        <v>508</v>
      </c>
      <c r="O26" s="300"/>
    </row>
    <row r="27" spans="1:15" s="297" customFormat="1" ht="14.25" x14ac:dyDescent="0.2">
      <c r="A27" s="299"/>
      <c r="E27" s="297" t="s">
        <v>491</v>
      </c>
      <c r="O27" s="300"/>
    </row>
    <row r="28" spans="1:15" s="297" customFormat="1" ht="14.25" x14ac:dyDescent="0.2">
      <c r="A28" s="299"/>
      <c r="E28" s="297" t="s">
        <v>492</v>
      </c>
      <c r="O28" s="300"/>
    </row>
    <row r="29" spans="1:15" s="297" customFormat="1" ht="14.25" x14ac:dyDescent="0.2">
      <c r="A29" s="299"/>
      <c r="B29" s="297" t="s">
        <v>451</v>
      </c>
      <c r="E29" s="297" t="s">
        <v>493</v>
      </c>
      <c r="O29" s="300"/>
    </row>
    <row r="30" spans="1:15" s="297" customFormat="1" ht="14.25" x14ac:dyDescent="0.2">
      <c r="A30" s="299"/>
      <c r="B30" s="297" t="s">
        <v>453</v>
      </c>
      <c r="E30" s="297" t="s">
        <v>496</v>
      </c>
      <c r="O30" s="300"/>
    </row>
    <row r="31" spans="1:15" s="297" customFormat="1" ht="14.25" x14ac:dyDescent="0.2">
      <c r="A31" s="299"/>
      <c r="B31" s="297" t="s">
        <v>205</v>
      </c>
      <c r="E31" s="298" t="s">
        <v>497</v>
      </c>
      <c r="O31" s="300"/>
    </row>
    <row r="32" spans="1:15" s="297" customFormat="1" ht="14.25" x14ac:dyDescent="0.2">
      <c r="A32" s="299">
        <v>6</v>
      </c>
      <c r="B32" s="297" t="s">
        <v>498</v>
      </c>
      <c r="E32" s="297" t="s">
        <v>499</v>
      </c>
      <c r="O32" s="300"/>
    </row>
    <row r="33" spans="1:15" s="297" customFormat="1" ht="14.25" x14ac:dyDescent="0.2">
      <c r="A33" s="299"/>
      <c r="E33" s="297" t="s">
        <v>500</v>
      </c>
      <c r="O33" s="300"/>
    </row>
    <row r="34" spans="1:15" s="297" customFormat="1" ht="14.25" x14ac:dyDescent="0.2">
      <c r="A34" s="299"/>
      <c r="E34" s="297" t="s">
        <v>501</v>
      </c>
      <c r="O34" s="300"/>
    </row>
    <row r="35" spans="1:15" s="297" customFormat="1" ht="14.25" x14ac:dyDescent="0.2">
      <c r="A35" s="299"/>
      <c r="E35" s="297" t="s">
        <v>502</v>
      </c>
      <c r="O35" s="300"/>
    </row>
    <row r="36" spans="1:15" s="297" customFormat="1" ht="14.25" x14ac:dyDescent="0.2">
      <c r="A36" s="299">
        <v>7</v>
      </c>
      <c r="B36" s="297" t="s">
        <v>503</v>
      </c>
      <c r="O36" s="300"/>
    </row>
    <row r="37" spans="1:15" s="297" customFormat="1" ht="14.25" x14ac:dyDescent="0.2">
      <c r="A37" s="299">
        <v>8</v>
      </c>
      <c r="B37" s="297" t="s">
        <v>504</v>
      </c>
      <c r="E37" s="297" t="s">
        <v>509</v>
      </c>
      <c r="O37" s="300"/>
    </row>
    <row r="38" spans="1:15" s="297" customFormat="1" ht="14.25" x14ac:dyDescent="0.2">
      <c r="A38" s="299"/>
      <c r="E38" s="297" t="s">
        <v>78</v>
      </c>
      <c r="O38" s="300"/>
    </row>
    <row r="39" spans="1:15" s="297" customFormat="1" ht="14.25" x14ac:dyDescent="0.2">
      <c r="A39" s="299"/>
      <c r="E39" s="297" t="s">
        <v>79</v>
      </c>
      <c r="O39" s="300"/>
    </row>
    <row r="40" spans="1:15" s="297" customFormat="1" ht="14.25" x14ac:dyDescent="0.2">
      <c r="A40" s="299">
        <v>9</v>
      </c>
      <c r="B40" s="297" t="s">
        <v>505</v>
      </c>
      <c r="E40" s="297" t="s">
        <v>507</v>
      </c>
      <c r="O40" s="300"/>
    </row>
    <row r="41" spans="1:15" s="297" customFormat="1" ht="15" thickBot="1" x14ac:dyDescent="0.25">
      <c r="A41" s="301"/>
      <c r="B41" s="302"/>
      <c r="C41" s="302"/>
      <c r="D41" s="302"/>
      <c r="E41" s="302" t="s">
        <v>506</v>
      </c>
      <c r="F41" s="302"/>
      <c r="G41" s="302"/>
      <c r="H41" s="302"/>
      <c r="I41" s="302"/>
      <c r="J41" s="302"/>
      <c r="K41" s="302"/>
      <c r="L41" s="302"/>
      <c r="M41" s="302"/>
      <c r="N41" s="302"/>
      <c r="O41" s="303"/>
    </row>
    <row r="42" spans="1:15" s="297" customFormat="1" ht="14.25" x14ac:dyDescent="0.2">
      <c r="A42" s="295"/>
    </row>
    <row r="43" spans="1:15" s="297" customFormat="1" ht="14.25" x14ac:dyDescent="0.2">
      <c r="A43" s="295"/>
    </row>
    <row r="44" spans="1:15" s="297" customFormat="1" ht="14.25" x14ac:dyDescent="0.2">
      <c r="A44" s="295"/>
    </row>
    <row r="45" spans="1:15" s="297" customFormat="1" ht="14.25" x14ac:dyDescent="0.2">
      <c r="A45" s="295"/>
    </row>
    <row r="46" spans="1:15" s="297" customFormat="1" ht="14.25" x14ac:dyDescent="0.2">
      <c r="A46" s="295"/>
    </row>
    <row r="47" spans="1:15" s="297" customFormat="1" ht="14.25" x14ac:dyDescent="0.2">
      <c r="A47" s="295"/>
    </row>
    <row r="48" spans="1:15" s="297" customFormat="1" ht="14.25" x14ac:dyDescent="0.2">
      <c r="A48" s="295"/>
    </row>
    <row r="49" spans="1:1" s="297" customFormat="1" ht="14.25" x14ac:dyDescent="0.2">
      <c r="A49" s="295"/>
    </row>
    <row r="50" spans="1:1" s="297" customFormat="1" ht="14.25" x14ac:dyDescent="0.2">
      <c r="A50" s="295"/>
    </row>
    <row r="51" spans="1:1" s="297" customFormat="1" ht="14.25" x14ac:dyDescent="0.2">
      <c r="A51" s="295"/>
    </row>
    <row r="52" spans="1:1" s="297" customFormat="1" ht="14.25" x14ac:dyDescent="0.2">
      <c r="A52" s="295"/>
    </row>
    <row r="53" spans="1:1" s="297" customFormat="1" ht="14.25" x14ac:dyDescent="0.2">
      <c r="A53" s="295"/>
    </row>
    <row r="54" spans="1:1" s="297" customFormat="1" ht="14.25" x14ac:dyDescent="0.2">
      <c r="A54" s="295"/>
    </row>
    <row r="55" spans="1:1" s="297" customFormat="1" ht="14.25" x14ac:dyDescent="0.2">
      <c r="A55" s="295"/>
    </row>
    <row r="56" spans="1:1" s="297" customFormat="1" ht="14.25" x14ac:dyDescent="0.2">
      <c r="A56" s="295"/>
    </row>
    <row r="57" spans="1:1" s="297" customFormat="1" ht="14.25" x14ac:dyDescent="0.2">
      <c r="A57" s="295"/>
    </row>
    <row r="58" spans="1:1" s="297" customFormat="1" ht="14.25" x14ac:dyDescent="0.2">
      <c r="A58" s="295"/>
    </row>
    <row r="59" spans="1:1" s="297" customFormat="1" ht="14.25" x14ac:dyDescent="0.2">
      <c r="A59" s="295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09"/>
  <sheetViews>
    <sheetView topLeftCell="A47" workbookViewId="0">
      <selection activeCell="E204" sqref="E204"/>
    </sheetView>
  </sheetViews>
  <sheetFormatPr defaultRowHeight="12.75" x14ac:dyDescent="0.2"/>
  <cols>
    <col min="1" max="1" width="4.7109375" style="25" customWidth="1"/>
    <col min="2" max="2" width="23.140625" style="36" customWidth="1"/>
    <col min="3" max="3" width="20.28515625" style="36" customWidth="1"/>
    <col min="4" max="4" width="15.7109375" style="36" customWidth="1"/>
    <col min="5" max="5" width="11.42578125" style="36" customWidth="1"/>
    <col min="6" max="6" width="12" style="36" customWidth="1"/>
    <col min="7" max="8" width="9.28515625" style="36" customWidth="1"/>
    <col min="9" max="9" width="9.140625" style="36"/>
    <col min="10" max="10" width="15.28515625" style="36" customWidth="1"/>
    <col min="11" max="11" width="11.5703125" style="36" customWidth="1"/>
    <col min="12" max="16384" width="9.140625" style="36"/>
  </cols>
  <sheetData>
    <row r="1" spans="1:6" s="148" customFormat="1" ht="15" customHeight="1" x14ac:dyDescent="0.25">
      <c r="A1" s="77" t="s">
        <v>416</v>
      </c>
      <c r="B1" s="93"/>
    </row>
    <row r="2" spans="1:6" ht="12.75" customHeight="1" x14ac:dyDescent="0.2">
      <c r="B2" s="139" t="s">
        <v>418</v>
      </c>
    </row>
    <row r="3" spans="1:6" ht="12.75" customHeight="1" x14ac:dyDescent="0.2">
      <c r="B3" s="139" t="s">
        <v>361</v>
      </c>
    </row>
    <row r="4" spans="1:6" ht="12.75" customHeight="1" x14ac:dyDescent="0.2">
      <c r="B4" s="139" t="s">
        <v>4</v>
      </c>
    </row>
    <row r="5" spans="1:6" ht="15" customHeight="1" x14ac:dyDescent="0.2">
      <c r="B5" s="139" t="s">
        <v>417</v>
      </c>
    </row>
    <row r="6" spans="1:6" ht="15" customHeight="1" x14ac:dyDescent="0.2">
      <c r="B6" s="139" t="s">
        <v>419</v>
      </c>
    </row>
    <row r="7" spans="1:6" ht="15" customHeight="1" x14ac:dyDescent="0.2">
      <c r="B7" s="149" t="s">
        <v>455</v>
      </c>
    </row>
    <row r="8" spans="1:6" ht="15" customHeight="1" x14ac:dyDescent="0.2">
      <c r="B8" s="149" t="s">
        <v>456</v>
      </c>
    </row>
    <row r="9" spans="1:6" ht="15" customHeight="1" x14ac:dyDescent="0.2">
      <c r="B9" s="73" t="s">
        <v>293</v>
      </c>
      <c r="C9" s="56" t="s">
        <v>267</v>
      </c>
      <c r="D9" s="73" t="s">
        <v>260</v>
      </c>
      <c r="E9" s="57"/>
      <c r="F9" s="57"/>
    </row>
    <row r="10" spans="1:6" ht="15" customHeight="1" x14ac:dyDescent="0.2">
      <c r="B10" s="35" t="s">
        <v>261</v>
      </c>
      <c r="C10" s="50">
        <v>82</v>
      </c>
      <c r="D10" s="35" t="s">
        <v>254</v>
      </c>
      <c r="E10" s="8"/>
      <c r="F10" s="8"/>
    </row>
    <row r="11" spans="1:6" ht="15" customHeight="1" x14ac:dyDescent="0.2">
      <c r="B11" s="35" t="s">
        <v>262</v>
      </c>
      <c r="C11" s="50">
        <v>34</v>
      </c>
      <c r="D11" s="35" t="s">
        <v>255</v>
      </c>
      <c r="E11" s="8"/>
      <c r="F11" s="8"/>
    </row>
    <row r="12" spans="1:6" ht="15" customHeight="1" x14ac:dyDescent="0.2">
      <c r="B12" s="35" t="s">
        <v>263</v>
      </c>
      <c r="C12" s="50">
        <v>21</v>
      </c>
      <c r="D12" s="35" t="s">
        <v>256</v>
      </c>
      <c r="E12" s="8"/>
      <c r="F12" s="8"/>
    </row>
    <row r="13" spans="1:6" ht="15" customHeight="1" x14ac:dyDescent="0.2">
      <c r="B13" s="35" t="s">
        <v>264</v>
      </c>
      <c r="C13" s="50">
        <v>28</v>
      </c>
      <c r="D13" s="35" t="s">
        <v>259</v>
      </c>
      <c r="E13" s="8"/>
      <c r="F13" s="8"/>
    </row>
    <row r="14" spans="1:6" ht="15" customHeight="1" x14ac:dyDescent="0.2">
      <c r="B14" s="35" t="s">
        <v>265</v>
      </c>
      <c r="C14" s="50">
        <v>32</v>
      </c>
      <c r="D14" s="35" t="s">
        <v>257</v>
      </c>
      <c r="E14" s="8"/>
      <c r="F14" s="8"/>
    </row>
    <row r="15" spans="1:6" ht="15" customHeight="1" x14ac:dyDescent="0.2">
      <c r="B15" s="31" t="s">
        <v>266</v>
      </c>
      <c r="C15" s="67">
        <v>46</v>
      </c>
      <c r="D15" s="31" t="s">
        <v>258</v>
      </c>
      <c r="E15" s="20"/>
      <c r="F15" s="20"/>
    </row>
    <row r="16" spans="1:6" ht="15" customHeight="1" x14ac:dyDescent="0.2">
      <c r="B16" s="139" t="s">
        <v>460</v>
      </c>
    </row>
    <row r="17" spans="1:33" ht="15" customHeight="1" x14ac:dyDescent="0.2">
      <c r="B17" s="149" t="s">
        <v>457</v>
      </c>
    </row>
    <row r="18" spans="1:33" ht="15" customHeight="1" thickBot="1" x14ac:dyDescent="0.25">
      <c r="B18" s="149" t="s">
        <v>458</v>
      </c>
    </row>
    <row r="19" spans="1:33" s="8" customFormat="1" x14ac:dyDescent="0.2">
      <c r="A19" s="25"/>
      <c r="B19" s="306" t="s">
        <v>349</v>
      </c>
      <c r="C19" s="307" t="s">
        <v>350</v>
      </c>
      <c r="D19" s="308"/>
      <c r="E19" s="309" t="s">
        <v>346</v>
      </c>
      <c r="F19" s="147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s="8" customFormat="1" ht="12.75" customHeight="1" x14ac:dyDescent="0.2">
      <c r="A20" s="25"/>
      <c r="B20" s="310" t="s">
        <v>349</v>
      </c>
      <c r="C20" s="219" t="s">
        <v>351</v>
      </c>
      <c r="D20" s="30"/>
      <c r="E20" s="311" t="s">
        <v>527</v>
      </c>
      <c r="F20" s="14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s="8" customFormat="1" ht="12.75" customHeight="1" x14ac:dyDescent="0.2">
      <c r="A21" s="25"/>
      <c r="B21" s="310" t="s">
        <v>349</v>
      </c>
      <c r="C21" s="219" t="s">
        <v>352</v>
      </c>
      <c r="D21" s="30"/>
      <c r="E21" s="311" t="s">
        <v>353</v>
      </c>
      <c r="F21" s="147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ht="12.75" customHeight="1" x14ac:dyDescent="0.2">
      <c r="B22" s="310" t="s">
        <v>254</v>
      </c>
      <c r="C22" s="219" t="s">
        <v>345</v>
      </c>
      <c r="D22" s="196"/>
      <c r="E22" s="311" t="s">
        <v>346</v>
      </c>
      <c r="F22" s="147"/>
    </row>
    <row r="23" spans="1:33" s="8" customFormat="1" ht="12.75" customHeight="1" x14ac:dyDescent="0.2">
      <c r="A23" s="25"/>
      <c r="B23" s="310" t="s">
        <v>254</v>
      </c>
      <c r="C23" s="219" t="s">
        <v>347</v>
      </c>
      <c r="D23" s="30"/>
      <c r="E23" s="311" t="s">
        <v>528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s="8" customFormat="1" ht="12.75" customHeight="1" x14ac:dyDescent="0.2">
      <c r="A24" s="25"/>
      <c r="B24" s="310" t="s">
        <v>254</v>
      </c>
      <c r="C24" s="219" t="s">
        <v>348</v>
      </c>
      <c r="D24" s="30"/>
      <c r="E24" s="311" t="s">
        <v>529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s="8" customFormat="1" ht="12.75" customHeight="1" x14ac:dyDescent="0.2">
      <c r="A25" s="25"/>
      <c r="B25" s="310" t="s">
        <v>354</v>
      </c>
      <c r="C25" s="219" t="s">
        <v>530</v>
      </c>
      <c r="D25" s="30"/>
      <c r="E25" s="311" t="s">
        <v>527</v>
      </c>
      <c r="F25" s="147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33" s="8" customFormat="1" ht="12.75" customHeight="1" x14ac:dyDescent="0.2">
      <c r="A26" s="25"/>
      <c r="B26" s="310" t="s">
        <v>354</v>
      </c>
      <c r="C26" s="219" t="s">
        <v>355</v>
      </c>
      <c r="D26" s="30"/>
      <c r="E26" s="311" t="s">
        <v>356</v>
      </c>
      <c r="F26" s="147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:33" x14ac:dyDescent="0.2">
      <c r="B27" s="310" t="s">
        <v>354</v>
      </c>
      <c r="C27" s="219" t="s">
        <v>357</v>
      </c>
      <c r="D27" s="196"/>
      <c r="E27" s="311" t="s">
        <v>353</v>
      </c>
      <c r="F27" s="147"/>
    </row>
    <row r="28" spans="1:33" x14ac:dyDescent="0.2">
      <c r="B28" s="310" t="s">
        <v>358</v>
      </c>
      <c r="C28" s="219" t="s">
        <v>359</v>
      </c>
      <c r="D28" s="196"/>
      <c r="E28" s="311" t="s">
        <v>360</v>
      </c>
      <c r="F28" s="147"/>
    </row>
    <row r="29" spans="1:33" ht="13.5" thickBot="1" x14ac:dyDescent="0.25">
      <c r="B29" s="312" t="s">
        <v>290</v>
      </c>
      <c r="C29" s="313" t="s">
        <v>420</v>
      </c>
      <c r="D29" s="314"/>
      <c r="E29" s="315" t="s">
        <v>421</v>
      </c>
      <c r="F29" s="147"/>
    </row>
    <row r="30" spans="1:33" x14ac:dyDescent="0.2">
      <c r="B30" s="139" t="s">
        <v>459</v>
      </c>
      <c r="C30" s="146"/>
      <c r="D30" s="147"/>
      <c r="E30" s="146"/>
      <c r="F30" s="147"/>
      <c r="G30" s="147"/>
      <c r="H30" s="146"/>
    </row>
    <row r="31" spans="1:33" x14ac:dyDescent="0.2">
      <c r="B31" s="139" t="s">
        <v>523</v>
      </c>
      <c r="C31" s="146"/>
      <c r="D31" s="147"/>
      <c r="E31" s="146"/>
      <c r="F31" s="147"/>
      <c r="G31" s="147"/>
      <c r="H31" s="146"/>
    </row>
    <row r="32" spans="1:33" x14ac:dyDescent="0.2">
      <c r="B32" s="305" t="s">
        <v>524</v>
      </c>
      <c r="C32" s="146"/>
      <c r="D32" s="147"/>
      <c r="E32" s="146"/>
      <c r="F32" s="147"/>
      <c r="G32" s="147"/>
      <c r="H32" s="146"/>
    </row>
    <row r="33" spans="1:8" x14ac:dyDescent="0.2">
      <c r="B33" s="305" t="s">
        <v>525</v>
      </c>
      <c r="C33" s="146"/>
      <c r="D33" s="147" t="s">
        <v>526</v>
      </c>
      <c r="E33" s="146"/>
      <c r="F33" s="147"/>
      <c r="G33" s="147"/>
      <c r="H33" s="146"/>
    </row>
    <row r="35" spans="1:8" s="134" customFormat="1" ht="15" customHeight="1" x14ac:dyDescent="0.25">
      <c r="A35" s="77" t="s">
        <v>54</v>
      </c>
      <c r="B35" s="130"/>
    </row>
    <row r="36" spans="1:8" ht="12.75" customHeight="1" x14ac:dyDescent="0.2">
      <c r="B36" s="8" t="s">
        <v>55</v>
      </c>
      <c r="E36" s="141"/>
    </row>
    <row r="37" spans="1:8" ht="12.75" customHeight="1" x14ac:dyDescent="0.2">
      <c r="B37" s="37"/>
      <c r="C37" s="142" t="s">
        <v>232</v>
      </c>
      <c r="E37" s="141"/>
    </row>
    <row r="38" spans="1:8" ht="12.75" customHeight="1" x14ac:dyDescent="0.2">
      <c r="B38" s="37"/>
      <c r="C38" s="142" t="s">
        <v>462</v>
      </c>
      <c r="E38" s="141"/>
    </row>
    <row r="39" spans="1:8" ht="12.75" customHeight="1" x14ac:dyDescent="0.2">
      <c r="B39" s="37"/>
      <c r="C39" s="142" t="s">
        <v>463</v>
      </c>
      <c r="E39" s="141"/>
    </row>
    <row r="40" spans="1:8" ht="12.75" customHeight="1" x14ac:dyDescent="0.2">
      <c r="B40" s="36" t="s">
        <v>407</v>
      </c>
    </row>
    <row r="41" spans="1:8" ht="12.75" customHeight="1" x14ac:dyDescent="0.2">
      <c r="B41" s="37"/>
    </row>
    <row r="42" spans="1:8" ht="12.75" customHeight="1" x14ac:dyDescent="0.2">
      <c r="A42" s="25">
        <v>1</v>
      </c>
      <c r="B42" s="37" t="s">
        <v>368</v>
      </c>
      <c r="C42" s="36" t="s">
        <v>465</v>
      </c>
    </row>
    <row r="43" spans="1:8" ht="12.75" customHeight="1" x14ac:dyDescent="0.2">
      <c r="B43" s="37"/>
      <c r="C43" s="39" t="s">
        <v>235</v>
      </c>
    </row>
    <row r="44" spans="1:8" s="8" customFormat="1" ht="12.75" customHeight="1" x14ac:dyDescent="0.2">
      <c r="A44" s="25"/>
      <c r="B44" s="11"/>
      <c r="C44" s="8" t="s">
        <v>467</v>
      </c>
    </row>
    <row r="45" spans="1:8" s="8" customFormat="1" ht="12.75" customHeight="1" x14ac:dyDescent="0.2">
      <c r="A45" s="25"/>
      <c r="B45" s="11"/>
      <c r="C45" s="36" t="s">
        <v>466</v>
      </c>
    </row>
    <row r="46" spans="1:8" s="8" customFormat="1" ht="12.75" customHeight="1" x14ac:dyDescent="0.2">
      <c r="A46" s="149"/>
      <c r="C46" s="8" t="s">
        <v>513</v>
      </c>
    </row>
    <row r="47" spans="1:8" s="8" customFormat="1" ht="12.75" customHeight="1" x14ac:dyDescent="0.2">
      <c r="A47" s="25"/>
      <c r="C47" s="8" t="s">
        <v>468</v>
      </c>
    </row>
    <row r="48" spans="1:8" ht="12.75" customHeight="1" x14ac:dyDescent="0.2">
      <c r="C48" s="8" t="s">
        <v>362</v>
      </c>
    </row>
    <row r="49" spans="1:5" ht="12.75" customHeight="1" x14ac:dyDescent="0.2">
      <c r="C49" s="8"/>
    </row>
    <row r="50" spans="1:5" ht="12.75" customHeight="1" x14ac:dyDescent="0.25">
      <c r="A50" s="7">
        <v>2</v>
      </c>
      <c r="B50" s="11" t="s">
        <v>214</v>
      </c>
      <c r="C50" s="36" t="s">
        <v>469</v>
      </c>
    </row>
    <row r="51" spans="1:5" ht="12.75" customHeight="1" x14ac:dyDescent="0.25">
      <c r="A51" s="7"/>
      <c r="B51" s="11"/>
      <c r="C51" s="36" t="s">
        <v>382</v>
      </c>
    </row>
    <row r="52" spans="1:5" ht="12.75" customHeight="1" x14ac:dyDescent="0.25">
      <c r="A52" s="7"/>
      <c r="B52" s="11"/>
    </row>
    <row r="53" spans="1:5" ht="12.75" customHeight="1" x14ac:dyDescent="0.2">
      <c r="A53" s="25">
        <v>3</v>
      </c>
      <c r="B53" s="37" t="s">
        <v>207</v>
      </c>
      <c r="C53" s="36" t="s">
        <v>470</v>
      </c>
    </row>
    <row r="54" spans="1:5" ht="12.75" customHeight="1" x14ac:dyDescent="0.2">
      <c r="B54" s="37"/>
      <c r="C54" s="36" t="s">
        <v>23</v>
      </c>
    </row>
    <row r="55" spans="1:5" ht="12.75" customHeight="1" x14ac:dyDescent="0.2">
      <c r="B55" s="37"/>
      <c r="C55" s="36" t="s">
        <v>377</v>
      </c>
    </row>
    <row r="56" spans="1:5" ht="12.75" customHeight="1" x14ac:dyDescent="0.2">
      <c r="B56" s="37"/>
    </row>
    <row r="57" spans="1:5" ht="12.75" customHeight="1" x14ac:dyDescent="0.25">
      <c r="A57" s="7">
        <v>4</v>
      </c>
      <c r="B57" s="11" t="s">
        <v>233</v>
      </c>
      <c r="C57" s="36" t="s">
        <v>24</v>
      </c>
    </row>
    <row r="58" spans="1:5" ht="12.75" customHeight="1" x14ac:dyDescent="0.25">
      <c r="A58" s="7"/>
      <c r="B58" s="11"/>
      <c r="C58" s="36" t="s">
        <v>25</v>
      </c>
    </row>
    <row r="59" spans="1:5" ht="12.75" customHeight="1" x14ac:dyDescent="0.25">
      <c r="A59" s="7"/>
      <c r="B59" s="11"/>
      <c r="C59" s="114" t="s">
        <v>172</v>
      </c>
      <c r="D59" s="36" t="s">
        <v>412</v>
      </c>
    </row>
    <row r="60" spans="1:5" ht="12.75" customHeight="1" x14ac:dyDescent="0.25">
      <c r="A60" s="7"/>
      <c r="B60" s="11"/>
      <c r="D60" s="36" t="s">
        <v>413</v>
      </c>
    </row>
    <row r="61" spans="1:5" ht="12.75" customHeight="1" x14ac:dyDescent="0.25">
      <c r="A61" s="7"/>
      <c r="B61" s="11"/>
      <c r="D61" s="36" t="s">
        <v>514</v>
      </c>
    </row>
    <row r="62" spans="1:5" ht="12.75" customHeight="1" x14ac:dyDescent="0.25">
      <c r="A62" s="7"/>
      <c r="B62" s="11"/>
      <c r="C62" s="114" t="s">
        <v>173</v>
      </c>
      <c r="D62" s="36" t="s">
        <v>146</v>
      </c>
    </row>
    <row r="63" spans="1:5" ht="12.75" customHeight="1" x14ac:dyDescent="0.25">
      <c r="A63" s="7"/>
      <c r="B63" s="11"/>
      <c r="C63" s="114"/>
      <c r="D63" s="216" t="s">
        <v>408</v>
      </c>
      <c r="E63" s="36" t="s">
        <v>147</v>
      </c>
    </row>
    <row r="64" spans="1:5" ht="12.75" customHeight="1" x14ac:dyDescent="0.25">
      <c r="A64" s="7"/>
      <c r="B64" s="11"/>
      <c r="C64" s="114"/>
      <c r="D64" s="216" t="s">
        <v>175</v>
      </c>
      <c r="E64" s="36" t="s">
        <v>148</v>
      </c>
    </row>
    <row r="65" spans="1:13" ht="12.75" customHeight="1" x14ac:dyDescent="0.25">
      <c r="A65" s="7"/>
      <c r="B65" s="11"/>
      <c r="C65" s="114"/>
      <c r="D65" s="216" t="s">
        <v>176</v>
      </c>
      <c r="E65" s="36" t="s">
        <v>516</v>
      </c>
    </row>
    <row r="66" spans="1:13" ht="12.75" customHeight="1" x14ac:dyDescent="0.25">
      <c r="A66" s="7"/>
      <c r="B66" s="11"/>
      <c r="C66" s="114"/>
      <c r="D66" s="216" t="s">
        <v>177</v>
      </c>
      <c r="E66" s="36" t="s">
        <v>515</v>
      </c>
    </row>
    <row r="67" spans="1:13" ht="12.75" customHeight="1" x14ac:dyDescent="0.2">
      <c r="B67" s="11"/>
      <c r="C67" s="114" t="s">
        <v>132</v>
      </c>
      <c r="D67" s="36" t="s">
        <v>133</v>
      </c>
    </row>
    <row r="68" spans="1:13" ht="12.75" customHeight="1" x14ac:dyDescent="0.2">
      <c r="B68" s="11"/>
      <c r="D68" s="36" t="s">
        <v>517</v>
      </c>
    </row>
    <row r="69" spans="1:13" ht="12.75" customHeight="1" x14ac:dyDescent="0.2">
      <c r="B69" s="11"/>
      <c r="D69" s="158" t="s">
        <v>134</v>
      </c>
    </row>
    <row r="70" spans="1:13" ht="12.75" customHeight="1" x14ac:dyDescent="0.2">
      <c r="B70" s="11"/>
      <c r="C70" s="114" t="s">
        <v>135</v>
      </c>
      <c r="D70" s="36" t="s">
        <v>518</v>
      </c>
    </row>
    <row r="71" spans="1:13" ht="12.75" customHeight="1" x14ac:dyDescent="0.2">
      <c r="B71" s="11"/>
      <c r="C71" s="114"/>
      <c r="D71" s="36" t="s">
        <v>137</v>
      </c>
    </row>
    <row r="72" spans="1:13" ht="12.75" customHeight="1" x14ac:dyDescent="0.2">
      <c r="B72" s="11"/>
      <c r="C72" s="114"/>
      <c r="D72" s="36" t="s">
        <v>136</v>
      </c>
    </row>
    <row r="73" spans="1:13" ht="12.75" customHeight="1" x14ac:dyDescent="0.2">
      <c r="B73" s="11"/>
      <c r="C73" s="114"/>
      <c r="D73" s="36" t="s">
        <v>152</v>
      </c>
    </row>
    <row r="74" spans="1:13" ht="12.75" customHeight="1" x14ac:dyDescent="0.2">
      <c r="B74" s="11"/>
      <c r="C74" s="114"/>
      <c r="D74" s="158" t="s">
        <v>149</v>
      </c>
    </row>
    <row r="75" spans="1:13" ht="12.75" customHeight="1" x14ac:dyDescent="0.25">
      <c r="A75" s="7"/>
      <c r="B75" s="11"/>
      <c r="C75" s="36" t="s">
        <v>150</v>
      </c>
    </row>
    <row r="76" spans="1:13" ht="12.75" customHeight="1" thickBot="1" x14ac:dyDescent="0.3">
      <c r="A76" s="7"/>
      <c r="B76" s="11"/>
      <c r="D76" s="195" t="s">
        <v>380</v>
      </c>
      <c r="E76" s="173"/>
      <c r="F76" s="173"/>
      <c r="G76" s="173"/>
      <c r="H76"/>
      <c r="I76"/>
      <c r="J76"/>
      <c r="K76"/>
      <c r="L76"/>
      <c r="M76"/>
    </row>
    <row r="77" spans="1:13" ht="12.75" customHeight="1" x14ac:dyDescent="0.25">
      <c r="A77" s="7"/>
      <c r="B77" s="11"/>
      <c r="D77" s="217"/>
      <c r="E77" s="231" t="s">
        <v>214</v>
      </c>
      <c r="F77" s="232"/>
      <c r="G77" s="196"/>
      <c r="H77"/>
      <c r="I77"/>
      <c r="J77"/>
      <c r="K77"/>
      <c r="L77"/>
      <c r="M77"/>
    </row>
    <row r="78" spans="1:13" ht="12.75" customHeight="1" x14ac:dyDescent="0.25">
      <c r="A78" s="7"/>
      <c r="B78" s="11"/>
      <c r="D78" s="218" t="s">
        <v>378</v>
      </c>
      <c r="E78" s="172" t="s">
        <v>381</v>
      </c>
      <c r="F78" s="175" t="s">
        <v>283</v>
      </c>
      <c r="G78" s="196"/>
      <c r="I78" s="170"/>
      <c r="M78"/>
    </row>
    <row r="79" spans="1:13" ht="12.75" customHeight="1" x14ac:dyDescent="0.25">
      <c r="A79" s="7"/>
      <c r="B79" s="11"/>
      <c r="D79" s="174" t="s">
        <v>280</v>
      </c>
      <c r="E79" s="170">
        <v>6</v>
      </c>
      <c r="F79" s="176">
        <v>3</v>
      </c>
      <c r="G79" s="196"/>
      <c r="I79" s="170"/>
      <c r="M79"/>
    </row>
    <row r="80" spans="1:13" ht="12.75" customHeight="1" x14ac:dyDescent="0.25">
      <c r="A80" s="7"/>
      <c r="B80" s="11"/>
      <c r="D80" s="174" t="s">
        <v>281</v>
      </c>
      <c r="E80" s="170">
        <v>3.5</v>
      </c>
      <c r="F80" s="176">
        <v>1.5</v>
      </c>
      <c r="G80" s="196"/>
      <c r="I80" s="170"/>
      <c r="M80"/>
    </row>
    <row r="81" spans="1:39" s="9" customFormat="1" x14ac:dyDescent="0.2">
      <c r="A81" s="153"/>
      <c r="C81" s="36"/>
      <c r="D81" s="218" t="s">
        <v>379</v>
      </c>
      <c r="E81" s="172">
        <v>2.5</v>
      </c>
      <c r="F81" s="175">
        <v>1.5</v>
      </c>
      <c r="G81" s="196"/>
      <c r="H81" s="36"/>
      <c r="I81" s="170"/>
      <c r="J81" s="36"/>
      <c r="K81" s="36"/>
      <c r="L81" s="36"/>
      <c r="M81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</row>
    <row r="82" spans="1:39" s="9" customFormat="1" ht="13.5" thickBot="1" x14ac:dyDescent="0.25">
      <c r="A82" s="153"/>
      <c r="C82" s="36"/>
      <c r="D82" s="177" t="s">
        <v>282</v>
      </c>
      <c r="E82" s="178">
        <f>((E79*12)+(E80*12)+(E81*24))/48</f>
        <v>3.625</v>
      </c>
      <c r="F82" s="179">
        <f>((F79*12)+(F80*12)+(F81*24))/48</f>
        <v>1.875</v>
      </c>
      <c r="G82" s="196"/>
      <c r="H82" s="36"/>
      <c r="I82" s="171"/>
      <c r="J82" s="36"/>
      <c r="K82" s="36"/>
      <c r="L82" s="36"/>
      <c r="M82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</row>
    <row r="83" spans="1:39" s="9" customFormat="1" x14ac:dyDescent="0.2">
      <c r="A83" s="153"/>
      <c r="C83" s="36" t="s">
        <v>145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</row>
    <row r="84" spans="1:39" s="128" customFormat="1" ht="12.75" customHeight="1" x14ac:dyDescent="0.2">
      <c r="A84" s="289"/>
      <c r="C84" s="128" t="s">
        <v>129</v>
      </c>
    </row>
    <row r="85" spans="1:39" s="128" customFormat="1" ht="12.75" customHeight="1" x14ac:dyDescent="0.2">
      <c r="A85" s="289"/>
      <c r="C85" s="128" t="s">
        <v>464</v>
      </c>
    </row>
    <row r="86" spans="1:39" x14ac:dyDescent="0.2">
      <c r="B86" s="288" t="s">
        <v>127</v>
      </c>
      <c r="C86" s="287" t="s">
        <v>128</v>
      </c>
      <c r="D86" s="14"/>
      <c r="E86" s="27"/>
      <c r="F86" s="27"/>
      <c r="G86" s="14"/>
      <c r="H86" s="8"/>
      <c r="I86" s="8"/>
    </row>
    <row r="87" spans="1:39" x14ac:dyDescent="0.2">
      <c r="B87" s="288"/>
      <c r="C87" s="287" t="s">
        <v>472</v>
      </c>
      <c r="D87" s="14"/>
      <c r="E87" s="27"/>
      <c r="F87" s="27"/>
      <c r="G87" s="14"/>
      <c r="H87" s="8"/>
      <c r="I87" s="8"/>
    </row>
    <row r="88" spans="1:39" x14ac:dyDescent="0.2">
      <c r="C88" s="287" t="s">
        <v>473</v>
      </c>
      <c r="D88" s="14"/>
      <c r="E88" s="27"/>
      <c r="F88" s="27"/>
      <c r="G88" s="14"/>
      <c r="H88" s="8"/>
      <c r="I88" s="8"/>
    </row>
    <row r="89" spans="1:39" x14ac:dyDescent="0.2">
      <c r="C89" s="287" t="s">
        <v>519</v>
      </c>
      <c r="D89" s="14"/>
      <c r="E89" s="27"/>
      <c r="F89" s="27"/>
      <c r="G89" s="14"/>
      <c r="H89" s="8"/>
      <c r="I89" s="8"/>
    </row>
    <row r="90" spans="1:39" ht="12.75" customHeight="1" x14ac:dyDescent="0.2">
      <c r="B90" s="8"/>
      <c r="C90" s="8"/>
    </row>
    <row r="91" spans="1:39" ht="12.75" customHeight="1" thickBot="1" x14ac:dyDescent="0.3">
      <c r="A91" s="7">
        <v>5</v>
      </c>
      <c r="B91" s="11" t="s">
        <v>196</v>
      </c>
      <c r="C91" s="36" t="s">
        <v>27</v>
      </c>
    </row>
    <row r="92" spans="1:39" ht="12.75" customHeight="1" x14ac:dyDescent="0.25">
      <c r="A92" s="7"/>
      <c r="B92" s="11"/>
      <c r="C92" s="180" t="s">
        <v>278</v>
      </c>
      <c r="D92" s="181"/>
      <c r="E92" s="182"/>
      <c r="F92" s="182"/>
      <c r="G92" s="183"/>
    </row>
    <row r="93" spans="1:39" ht="12.75" customHeight="1" x14ac:dyDescent="0.25">
      <c r="A93" s="7"/>
      <c r="B93" s="11"/>
      <c r="C93" s="184"/>
      <c r="D93" s="52" t="s">
        <v>191</v>
      </c>
      <c r="E93" s="4"/>
      <c r="F93" s="30"/>
      <c r="G93" s="185"/>
    </row>
    <row r="94" spans="1:39" ht="12.75" customHeight="1" x14ac:dyDescent="0.25">
      <c r="A94" s="7"/>
      <c r="B94" s="11"/>
      <c r="C94" s="186" t="s">
        <v>196</v>
      </c>
      <c r="D94" s="29" t="s">
        <v>192</v>
      </c>
      <c r="E94" s="29" t="s">
        <v>193</v>
      </c>
      <c r="F94" s="20"/>
      <c r="G94" s="187"/>
    </row>
    <row r="95" spans="1:39" ht="12.75" customHeight="1" x14ac:dyDescent="0.25">
      <c r="A95" s="7"/>
      <c r="B95" s="11"/>
      <c r="C95" s="188" t="s">
        <v>542</v>
      </c>
      <c r="D95" s="1">
        <v>0</v>
      </c>
      <c r="E95" s="1">
        <v>0</v>
      </c>
      <c r="F95" s="24" t="s">
        <v>541</v>
      </c>
      <c r="G95" s="185"/>
      <c r="H95" s="36" t="s">
        <v>29</v>
      </c>
    </row>
    <row r="96" spans="1:39" ht="12.75" customHeight="1" x14ac:dyDescent="0.25">
      <c r="A96" s="7"/>
      <c r="B96" s="11"/>
      <c r="C96" s="189" t="s">
        <v>531</v>
      </c>
      <c r="D96" s="1">
        <v>45</v>
      </c>
      <c r="E96" s="1">
        <v>45</v>
      </c>
      <c r="F96" s="2" t="s">
        <v>28</v>
      </c>
      <c r="G96" s="185"/>
    </row>
    <row r="97" spans="1:7" ht="12.75" customHeight="1" x14ac:dyDescent="0.25">
      <c r="A97" s="7"/>
      <c r="B97" s="11"/>
      <c r="C97" s="189" t="s">
        <v>532</v>
      </c>
      <c r="D97" s="5">
        <v>150</v>
      </c>
      <c r="E97" s="5">
        <v>100</v>
      </c>
      <c r="F97" s="2" t="s">
        <v>236</v>
      </c>
      <c r="G97" s="185"/>
    </row>
    <row r="98" spans="1:7" ht="12.75" customHeight="1" x14ac:dyDescent="0.25">
      <c r="A98" s="7"/>
      <c r="B98" s="11"/>
      <c r="C98" s="189" t="s">
        <v>533</v>
      </c>
      <c r="D98" s="1">
        <v>120</v>
      </c>
      <c r="E98" s="1">
        <v>70</v>
      </c>
      <c r="F98" s="2" t="s">
        <v>237</v>
      </c>
      <c r="G98" s="185"/>
    </row>
    <row r="99" spans="1:7" ht="12.75" customHeight="1" x14ac:dyDescent="0.25">
      <c r="A99" s="7"/>
      <c r="B99" s="11"/>
      <c r="C99" s="189" t="s">
        <v>534</v>
      </c>
      <c r="D99" s="1">
        <v>90</v>
      </c>
      <c r="E99" s="1">
        <v>40</v>
      </c>
      <c r="F99" s="2" t="s">
        <v>238</v>
      </c>
      <c r="G99" s="185"/>
    </row>
    <row r="100" spans="1:7" ht="12.75" customHeight="1" x14ac:dyDescent="0.25">
      <c r="A100" s="7"/>
      <c r="B100" s="11"/>
      <c r="C100" s="189" t="s">
        <v>535</v>
      </c>
      <c r="D100" s="1">
        <v>120</v>
      </c>
      <c r="E100" s="1">
        <v>80</v>
      </c>
      <c r="F100" s="2" t="s">
        <v>239</v>
      </c>
      <c r="G100" s="185"/>
    </row>
    <row r="101" spans="1:7" ht="12.75" customHeight="1" x14ac:dyDescent="0.25">
      <c r="A101" s="7"/>
      <c r="B101" s="11"/>
      <c r="C101" s="189" t="s">
        <v>536</v>
      </c>
      <c r="D101" s="5">
        <v>95</v>
      </c>
      <c r="E101" s="3">
        <v>55</v>
      </c>
      <c r="F101" s="2" t="s">
        <v>240</v>
      </c>
      <c r="G101" s="185"/>
    </row>
    <row r="102" spans="1:7" ht="12.75" customHeight="1" x14ac:dyDescent="0.25">
      <c r="A102" s="7"/>
      <c r="B102" s="11"/>
      <c r="C102" s="189" t="s">
        <v>537</v>
      </c>
      <c r="D102" s="3">
        <v>70</v>
      </c>
      <c r="E102" s="3">
        <v>30</v>
      </c>
      <c r="F102" s="2" t="s">
        <v>241</v>
      </c>
      <c r="G102" s="185"/>
    </row>
    <row r="103" spans="1:7" ht="12.75" customHeight="1" x14ac:dyDescent="0.25">
      <c r="A103" s="7"/>
      <c r="B103" s="11"/>
      <c r="C103" s="189" t="s">
        <v>538</v>
      </c>
      <c r="D103" s="3">
        <v>25</v>
      </c>
      <c r="E103" s="3">
        <v>25</v>
      </c>
      <c r="F103" s="2" t="s">
        <v>234</v>
      </c>
      <c r="G103" s="185"/>
    </row>
    <row r="104" spans="1:7" ht="12.75" customHeight="1" thickBot="1" x14ac:dyDescent="0.3">
      <c r="A104" s="7"/>
      <c r="B104" s="11"/>
      <c r="C104" s="190" t="s">
        <v>539</v>
      </c>
      <c r="D104" s="191">
        <v>50</v>
      </c>
      <c r="E104" s="191">
        <v>50</v>
      </c>
      <c r="F104" s="192" t="s">
        <v>540</v>
      </c>
      <c r="G104" s="193"/>
    </row>
    <row r="105" spans="1:7" ht="12.75" customHeight="1" x14ac:dyDescent="0.25">
      <c r="A105" s="7"/>
      <c r="B105" s="11"/>
    </row>
    <row r="106" spans="1:7" ht="12.75" customHeight="1" x14ac:dyDescent="0.2">
      <c r="A106" s="25">
        <v>6</v>
      </c>
      <c r="B106" s="11" t="s">
        <v>190</v>
      </c>
      <c r="C106" s="209" t="s">
        <v>251</v>
      </c>
      <c r="D106" s="8" t="s">
        <v>250</v>
      </c>
      <c r="E106" s="21"/>
    </row>
    <row r="107" spans="1:7" ht="12.75" customHeight="1" x14ac:dyDescent="0.2">
      <c r="A107" s="21"/>
      <c r="B107" s="8"/>
      <c r="D107" s="35" t="s">
        <v>245</v>
      </c>
      <c r="E107" s="21"/>
      <c r="F107" s="36" t="s">
        <v>242</v>
      </c>
    </row>
    <row r="108" spans="1:7" ht="12.75" customHeight="1" x14ac:dyDescent="0.2">
      <c r="B108" s="143"/>
      <c r="D108" s="143" t="s">
        <v>246</v>
      </c>
      <c r="E108" s="145"/>
      <c r="F108" s="36" t="s">
        <v>243</v>
      </c>
    </row>
    <row r="109" spans="1:7" ht="12.75" customHeight="1" x14ac:dyDescent="0.2">
      <c r="B109" s="143"/>
      <c r="D109" s="143" t="s">
        <v>244</v>
      </c>
      <c r="E109" s="144"/>
      <c r="F109" s="36" t="s">
        <v>247</v>
      </c>
    </row>
    <row r="110" spans="1:7" ht="12.75" customHeight="1" x14ac:dyDescent="0.2">
      <c r="D110" s="143" t="s">
        <v>248</v>
      </c>
      <c r="E110" s="144"/>
      <c r="F110" s="36" t="s">
        <v>249</v>
      </c>
    </row>
    <row r="111" spans="1:7" ht="12.75" customHeight="1" x14ac:dyDescent="0.2">
      <c r="D111" s="143" t="s">
        <v>396</v>
      </c>
      <c r="E111" s="144"/>
    </row>
    <row r="112" spans="1:7" ht="12.75" customHeight="1" x14ac:dyDescent="0.2">
      <c r="B112" s="42"/>
      <c r="C112" s="209" t="s">
        <v>252</v>
      </c>
      <c r="D112" s="143" t="s">
        <v>253</v>
      </c>
    </row>
    <row r="113" spans="1:12" ht="12.75" customHeight="1" x14ac:dyDescent="0.2">
      <c r="D113" s="143" t="s">
        <v>130</v>
      </c>
    </row>
    <row r="114" spans="1:12" ht="12.75" customHeight="1" x14ac:dyDescent="0.2">
      <c r="D114" s="143" t="s">
        <v>1</v>
      </c>
    </row>
    <row r="115" spans="1:12" ht="12.75" customHeight="1" x14ac:dyDescent="0.2">
      <c r="D115" s="143" t="s">
        <v>2</v>
      </c>
    </row>
    <row r="116" spans="1:12" x14ac:dyDescent="0.2">
      <c r="B116" s="288" t="s">
        <v>127</v>
      </c>
      <c r="C116" s="287" t="s">
        <v>521</v>
      </c>
      <c r="D116" s="14"/>
      <c r="E116" s="27"/>
      <c r="F116" s="27"/>
      <c r="G116" s="14"/>
      <c r="H116" s="8"/>
      <c r="I116" s="8"/>
    </row>
    <row r="117" spans="1:12" x14ac:dyDescent="0.2">
      <c r="C117" s="287" t="s">
        <v>0</v>
      </c>
      <c r="D117" s="14"/>
      <c r="E117" s="27"/>
      <c r="F117" s="27"/>
      <c r="G117" s="14"/>
      <c r="H117" s="8"/>
      <c r="I117" s="8"/>
    </row>
    <row r="118" spans="1:12" x14ac:dyDescent="0.2">
      <c r="C118" s="287" t="s">
        <v>520</v>
      </c>
      <c r="D118" s="14"/>
      <c r="E118" s="27"/>
      <c r="F118" s="27"/>
      <c r="G118" s="14"/>
      <c r="H118" s="8"/>
      <c r="I118" s="8"/>
    </row>
    <row r="120" spans="1:12" ht="13.5" thickBot="1" x14ac:dyDescent="0.25">
      <c r="A120" s="60">
        <v>7</v>
      </c>
      <c r="B120" s="195" t="s">
        <v>194</v>
      </c>
      <c r="C120" s="114" t="s">
        <v>272</v>
      </c>
    </row>
    <row r="121" spans="1:12" s="196" customFormat="1" x14ac:dyDescent="0.2">
      <c r="A121" s="60"/>
      <c r="B121" s="30"/>
      <c r="C121" s="286" t="s">
        <v>384</v>
      </c>
      <c r="D121" s="198"/>
      <c r="E121" s="199"/>
      <c r="F121" s="199"/>
      <c r="G121" s="199"/>
      <c r="H121" s="199"/>
      <c r="I121" s="199"/>
      <c r="J121" s="199"/>
      <c r="K121" s="284"/>
      <c r="L121" s="285"/>
    </row>
    <row r="122" spans="1:12" x14ac:dyDescent="0.2">
      <c r="A122" s="60"/>
      <c r="B122" s="30"/>
      <c r="C122" s="281"/>
      <c r="D122" s="30"/>
      <c r="E122" s="30"/>
      <c r="F122" s="59" t="s">
        <v>126</v>
      </c>
      <c r="G122" s="59" t="s">
        <v>126</v>
      </c>
      <c r="H122" s="32" t="s">
        <v>224</v>
      </c>
      <c r="I122" s="30"/>
      <c r="J122" s="30"/>
      <c r="K122" s="30"/>
      <c r="L122" s="185"/>
    </row>
    <row r="123" spans="1:12" x14ac:dyDescent="0.2">
      <c r="A123" s="60"/>
      <c r="B123" s="30"/>
      <c r="C123" s="282" t="s">
        <v>307</v>
      </c>
      <c r="D123" s="31" t="s">
        <v>215</v>
      </c>
      <c r="E123" s="31" t="s">
        <v>216</v>
      </c>
      <c r="F123" s="34" t="s">
        <v>217</v>
      </c>
      <c r="G123" s="33" t="s">
        <v>218</v>
      </c>
      <c r="H123" s="33" t="s">
        <v>219</v>
      </c>
      <c r="I123" s="33" t="s">
        <v>301</v>
      </c>
      <c r="J123" s="20"/>
      <c r="K123" s="20"/>
      <c r="L123" s="187"/>
    </row>
    <row r="124" spans="1:12" x14ac:dyDescent="0.2">
      <c r="A124" s="60"/>
      <c r="B124" s="30"/>
      <c r="C124" s="200" t="s">
        <v>85</v>
      </c>
      <c r="D124" s="17" t="s">
        <v>220</v>
      </c>
      <c r="E124" s="15" t="s">
        <v>86</v>
      </c>
      <c r="F124" s="59">
        <v>2</v>
      </c>
      <c r="G124" s="32">
        <v>10</v>
      </c>
      <c r="H124" s="32">
        <v>25</v>
      </c>
      <c r="I124" s="30" t="s">
        <v>87</v>
      </c>
      <c r="J124" s="30"/>
      <c r="K124" s="30"/>
      <c r="L124" s="185"/>
    </row>
    <row r="125" spans="1:12" x14ac:dyDescent="0.2">
      <c r="A125" s="60"/>
      <c r="B125" s="197"/>
      <c r="C125" s="200" t="s">
        <v>88</v>
      </c>
      <c r="D125" s="17" t="s">
        <v>221</v>
      </c>
      <c r="E125" s="15" t="s">
        <v>89</v>
      </c>
      <c r="F125" s="59">
        <v>20</v>
      </c>
      <c r="G125" s="32">
        <v>14</v>
      </c>
      <c r="H125" s="32">
        <v>35</v>
      </c>
      <c r="I125" s="30" t="s">
        <v>90</v>
      </c>
      <c r="J125" s="30"/>
      <c r="K125" s="30"/>
      <c r="L125" s="185"/>
    </row>
    <row r="126" spans="1:12" x14ac:dyDescent="0.2">
      <c r="A126" s="60"/>
      <c r="B126" s="197"/>
      <c r="C126" s="200" t="s">
        <v>91</v>
      </c>
      <c r="D126" s="17" t="s">
        <v>222</v>
      </c>
      <c r="E126" s="17" t="s">
        <v>92</v>
      </c>
      <c r="F126" s="59">
        <v>100</v>
      </c>
      <c r="G126" s="32">
        <v>10</v>
      </c>
      <c r="H126" s="32">
        <v>35</v>
      </c>
      <c r="I126" s="30" t="s">
        <v>93</v>
      </c>
      <c r="J126" s="30"/>
      <c r="K126" s="30"/>
      <c r="L126" s="185"/>
    </row>
    <row r="127" spans="1:12" x14ac:dyDescent="0.2">
      <c r="C127" s="200" t="s">
        <v>94</v>
      </c>
      <c r="D127" s="17" t="s">
        <v>221</v>
      </c>
      <c r="E127" s="17" t="s">
        <v>89</v>
      </c>
      <c r="F127" s="59">
        <v>10</v>
      </c>
      <c r="G127" s="32">
        <v>42</v>
      </c>
      <c r="H127" s="32">
        <v>25</v>
      </c>
      <c r="I127" s="30" t="s">
        <v>95</v>
      </c>
      <c r="J127" s="30"/>
      <c r="K127" s="30"/>
      <c r="L127" s="185"/>
    </row>
    <row r="128" spans="1:12" x14ac:dyDescent="0.2">
      <c r="C128" s="200" t="s">
        <v>96</v>
      </c>
      <c r="D128" s="17" t="s">
        <v>220</v>
      </c>
      <c r="E128" s="17" t="s">
        <v>86</v>
      </c>
      <c r="F128" s="59">
        <v>0</v>
      </c>
      <c r="G128" s="32">
        <v>11</v>
      </c>
      <c r="H128" s="32">
        <v>15</v>
      </c>
      <c r="I128" s="30" t="s">
        <v>97</v>
      </c>
      <c r="J128" s="30"/>
      <c r="K128" s="30"/>
      <c r="L128" s="185"/>
    </row>
    <row r="129" spans="2:12" x14ac:dyDescent="0.2">
      <c r="C129" s="205" t="s">
        <v>98</v>
      </c>
      <c r="D129" s="17" t="s">
        <v>220</v>
      </c>
      <c r="E129" s="15" t="s">
        <v>86</v>
      </c>
      <c r="F129" s="59">
        <v>2</v>
      </c>
      <c r="G129" s="59">
        <v>8</v>
      </c>
      <c r="H129" s="18">
        <v>25</v>
      </c>
      <c r="I129" s="30" t="s">
        <v>99</v>
      </c>
      <c r="J129" s="30"/>
      <c r="K129" s="30"/>
      <c r="L129" s="185"/>
    </row>
    <row r="130" spans="2:12" x14ac:dyDescent="0.2">
      <c r="C130" s="200" t="s">
        <v>100</v>
      </c>
      <c r="D130" s="17" t="s">
        <v>221</v>
      </c>
      <c r="E130" s="15" t="s">
        <v>101</v>
      </c>
      <c r="F130" s="59">
        <v>13</v>
      </c>
      <c r="G130" s="18">
        <v>9</v>
      </c>
      <c r="H130" s="18">
        <v>35</v>
      </c>
      <c r="I130" s="30" t="s">
        <v>102</v>
      </c>
      <c r="J130" s="30"/>
      <c r="K130" s="30"/>
      <c r="L130" s="185"/>
    </row>
    <row r="131" spans="2:12" x14ac:dyDescent="0.2">
      <c r="C131" s="200" t="s">
        <v>103</v>
      </c>
      <c r="D131" s="17" t="s">
        <v>222</v>
      </c>
      <c r="E131" s="17" t="s">
        <v>104</v>
      </c>
      <c r="F131" s="59">
        <v>27</v>
      </c>
      <c r="G131" s="18">
        <v>18</v>
      </c>
      <c r="H131" s="18">
        <v>35</v>
      </c>
      <c r="I131" s="30" t="s">
        <v>105</v>
      </c>
      <c r="J131" s="30"/>
      <c r="K131" s="30"/>
      <c r="L131" s="185"/>
    </row>
    <row r="132" spans="2:12" x14ac:dyDescent="0.2">
      <c r="C132" s="205" t="s">
        <v>106</v>
      </c>
      <c r="D132" s="17" t="s">
        <v>221</v>
      </c>
      <c r="E132" s="17" t="s">
        <v>101</v>
      </c>
      <c r="F132" s="59">
        <v>4</v>
      </c>
      <c r="G132" s="18">
        <v>17</v>
      </c>
      <c r="H132" s="18">
        <v>35</v>
      </c>
      <c r="I132" s="30" t="s">
        <v>107</v>
      </c>
      <c r="J132" s="30"/>
      <c r="K132" s="30"/>
      <c r="L132" s="185"/>
    </row>
    <row r="133" spans="2:12" x14ac:dyDescent="0.2">
      <c r="C133" s="200" t="s">
        <v>108</v>
      </c>
      <c r="D133" s="17" t="s">
        <v>220</v>
      </c>
      <c r="E133" s="17" t="s">
        <v>86</v>
      </c>
      <c r="F133" s="59">
        <v>2</v>
      </c>
      <c r="G133" s="18">
        <v>8</v>
      </c>
      <c r="H133" s="18">
        <v>25</v>
      </c>
      <c r="I133" s="30" t="s">
        <v>109</v>
      </c>
      <c r="J133" s="30"/>
      <c r="K133" s="30"/>
      <c r="L133" s="185"/>
    </row>
    <row r="134" spans="2:12" x14ac:dyDescent="0.2">
      <c r="C134" s="200" t="s">
        <v>110</v>
      </c>
      <c r="D134" s="17" t="s">
        <v>221</v>
      </c>
      <c r="E134" s="15" t="s">
        <v>111</v>
      </c>
      <c r="F134" s="59">
        <v>17</v>
      </c>
      <c r="G134" s="18">
        <v>33</v>
      </c>
      <c r="H134" s="18">
        <v>35</v>
      </c>
      <c r="I134" s="30" t="s">
        <v>112</v>
      </c>
      <c r="J134" s="30"/>
      <c r="K134" s="30"/>
      <c r="L134" s="185"/>
    </row>
    <row r="135" spans="2:12" x14ac:dyDescent="0.2">
      <c r="C135" s="200" t="s">
        <v>113</v>
      </c>
      <c r="D135" s="17" t="s">
        <v>222</v>
      </c>
      <c r="E135" s="17" t="s">
        <v>104</v>
      </c>
      <c r="F135" s="59">
        <v>50</v>
      </c>
      <c r="G135" s="18">
        <v>29</v>
      </c>
      <c r="H135" s="18">
        <v>35</v>
      </c>
      <c r="I135" s="30" t="s">
        <v>114</v>
      </c>
      <c r="J135" s="30"/>
      <c r="K135" s="30"/>
      <c r="L135" s="185"/>
    </row>
    <row r="136" spans="2:12" x14ac:dyDescent="0.2">
      <c r="C136" s="205" t="s">
        <v>115</v>
      </c>
      <c r="D136" s="17" t="s">
        <v>221</v>
      </c>
      <c r="E136" s="17" t="s">
        <v>101</v>
      </c>
      <c r="F136" s="59">
        <v>6</v>
      </c>
      <c r="G136" s="18">
        <v>19</v>
      </c>
      <c r="H136" s="18">
        <v>35</v>
      </c>
      <c r="I136" s="30" t="s">
        <v>116</v>
      </c>
      <c r="J136" s="30"/>
      <c r="K136" s="30"/>
      <c r="L136" s="185"/>
    </row>
    <row r="137" spans="2:12" x14ac:dyDescent="0.2">
      <c r="C137" s="200" t="s">
        <v>117</v>
      </c>
      <c r="D137" s="17" t="s">
        <v>220</v>
      </c>
      <c r="E137" s="17" t="s">
        <v>86</v>
      </c>
      <c r="F137" s="59">
        <v>14</v>
      </c>
      <c r="G137" s="18">
        <v>14</v>
      </c>
      <c r="H137" s="18">
        <v>50</v>
      </c>
      <c r="I137" s="30" t="s">
        <v>118</v>
      </c>
      <c r="J137" s="30"/>
      <c r="K137" s="30"/>
      <c r="L137" s="185"/>
    </row>
    <row r="138" spans="2:12" x14ac:dyDescent="0.2">
      <c r="C138" s="200" t="s">
        <v>119</v>
      </c>
      <c r="D138" s="17" t="s">
        <v>221</v>
      </c>
      <c r="E138" s="15" t="s">
        <v>120</v>
      </c>
      <c r="F138" s="59">
        <v>20</v>
      </c>
      <c r="G138" s="18">
        <v>37</v>
      </c>
      <c r="H138" s="18">
        <v>50</v>
      </c>
      <c r="I138" s="30" t="s">
        <v>121</v>
      </c>
      <c r="J138" s="30"/>
      <c r="K138" s="30"/>
      <c r="L138" s="185"/>
    </row>
    <row r="139" spans="2:12" x14ac:dyDescent="0.2">
      <c r="C139" s="200" t="s">
        <v>122</v>
      </c>
      <c r="D139" s="17" t="s">
        <v>220</v>
      </c>
      <c r="E139" s="17" t="s">
        <v>86</v>
      </c>
      <c r="F139" s="59">
        <v>34</v>
      </c>
      <c r="G139" s="18">
        <v>12</v>
      </c>
      <c r="H139" s="18">
        <v>50</v>
      </c>
      <c r="I139" s="30" t="s">
        <v>123</v>
      </c>
      <c r="J139" s="30"/>
      <c r="K139" s="30"/>
      <c r="L139" s="185"/>
    </row>
    <row r="140" spans="2:12" ht="13.5" thickBot="1" x14ac:dyDescent="0.25">
      <c r="C140" s="201" t="s">
        <v>124</v>
      </c>
      <c r="D140" s="207" t="s">
        <v>220</v>
      </c>
      <c r="E140" s="202" t="s">
        <v>86</v>
      </c>
      <c r="F140" s="283">
        <v>32</v>
      </c>
      <c r="G140" s="206">
        <v>8</v>
      </c>
      <c r="H140" s="206">
        <v>50</v>
      </c>
      <c r="I140" s="208" t="s">
        <v>125</v>
      </c>
      <c r="J140" s="208"/>
      <c r="K140" s="208"/>
      <c r="L140" s="193"/>
    </row>
    <row r="141" spans="2:12" x14ac:dyDescent="0.2">
      <c r="C141" s="114" t="s">
        <v>385</v>
      </c>
      <c r="D141" s="36" t="s">
        <v>386</v>
      </c>
    </row>
    <row r="142" spans="2:12" x14ac:dyDescent="0.2">
      <c r="D142" s="15" t="s">
        <v>387</v>
      </c>
    </row>
    <row r="143" spans="2:12" x14ac:dyDescent="0.2">
      <c r="B143" s="196"/>
      <c r="C143" s="114" t="s">
        <v>251</v>
      </c>
      <c r="D143" s="159" t="s">
        <v>388</v>
      </c>
      <c r="E143" s="196"/>
    </row>
    <row r="144" spans="2:12" x14ac:dyDescent="0.2">
      <c r="C144" s="114" t="s">
        <v>274</v>
      </c>
      <c r="D144" s="14" t="s">
        <v>390</v>
      </c>
      <c r="E144" s="27"/>
      <c r="F144" s="27"/>
      <c r="G144" s="14"/>
      <c r="H144" s="8"/>
      <c r="I144" s="8"/>
    </row>
    <row r="145" spans="2:9" x14ac:dyDescent="0.2">
      <c r="C145" s="30"/>
      <c r="D145" s="14" t="s">
        <v>391</v>
      </c>
      <c r="E145" s="27"/>
      <c r="F145" s="27"/>
      <c r="G145" s="14"/>
      <c r="H145" s="8"/>
      <c r="I145" s="8"/>
    </row>
    <row r="146" spans="2:9" x14ac:dyDescent="0.2">
      <c r="C146" s="30"/>
      <c r="D146" s="14" t="s">
        <v>392</v>
      </c>
      <c r="E146" s="27"/>
      <c r="F146" s="27"/>
      <c r="G146" s="14"/>
      <c r="H146" s="8"/>
      <c r="I146" s="8"/>
    </row>
    <row r="147" spans="2:9" x14ac:dyDescent="0.2">
      <c r="C147" s="30"/>
      <c r="D147" s="14" t="s">
        <v>393</v>
      </c>
      <c r="E147" s="27"/>
      <c r="F147" s="27"/>
      <c r="G147" s="14"/>
      <c r="H147" s="8"/>
      <c r="I147" s="8"/>
    </row>
    <row r="148" spans="2:9" x14ac:dyDescent="0.2">
      <c r="C148" s="114" t="s">
        <v>218</v>
      </c>
      <c r="D148" s="14" t="s">
        <v>390</v>
      </c>
      <c r="E148" s="27"/>
      <c r="F148" s="27"/>
      <c r="G148" s="14"/>
      <c r="H148" s="8"/>
      <c r="I148" s="8"/>
    </row>
    <row r="149" spans="2:9" x14ac:dyDescent="0.2">
      <c r="D149" s="14" t="s">
        <v>391</v>
      </c>
      <c r="E149" s="27"/>
      <c r="F149" s="27"/>
      <c r="G149" s="14"/>
      <c r="H149" s="8"/>
      <c r="I149" s="8"/>
    </row>
    <row r="150" spans="2:9" x14ac:dyDescent="0.2">
      <c r="D150" s="14" t="s">
        <v>392</v>
      </c>
      <c r="E150" s="27"/>
      <c r="F150" s="27"/>
      <c r="G150" s="14"/>
      <c r="H150" s="8"/>
      <c r="I150" s="8"/>
    </row>
    <row r="151" spans="2:9" x14ac:dyDescent="0.2">
      <c r="D151" s="14" t="s">
        <v>393</v>
      </c>
      <c r="E151" s="27"/>
      <c r="F151" s="27"/>
      <c r="G151" s="14"/>
      <c r="H151" s="8"/>
      <c r="I151" s="8"/>
    </row>
    <row r="152" spans="2:9" x14ac:dyDescent="0.2">
      <c r="B152" s="288" t="s">
        <v>127</v>
      </c>
      <c r="C152" s="287" t="s">
        <v>474</v>
      </c>
      <c r="D152" s="14"/>
      <c r="E152" s="27"/>
      <c r="F152" s="27"/>
      <c r="G152" s="14"/>
      <c r="H152" s="8"/>
      <c r="I152" s="8"/>
    </row>
    <row r="153" spans="2:9" x14ac:dyDescent="0.2">
      <c r="C153" s="287" t="s">
        <v>475</v>
      </c>
      <c r="D153" s="14"/>
      <c r="E153" s="27"/>
      <c r="F153" s="27"/>
      <c r="G153" s="14"/>
      <c r="H153" s="8"/>
      <c r="I153" s="8"/>
    </row>
    <row r="154" spans="2:9" x14ac:dyDescent="0.2">
      <c r="C154" s="287" t="s">
        <v>131</v>
      </c>
      <c r="D154" s="14"/>
      <c r="E154" s="27"/>
      <c r="F154" s="27"/>
      <c r="G154" s="14"/>
      <c r="H154" s="8"/>
      <c r="I154" s="8"/>
    </row>
    <row r="155" spans="2:9" x14ac:dyDescent="0.2">
      <c r="C155" s="287" t="s">
        <v>3</v>
      </c>
      <c r="D155" s="14"/>
      <c r="E155" s="27"/>
      <c r="F155" s="27"/>
      <c r="G155" s="14"/>
      <c r="H155" s="8"/>
      <c r="I155" s="8"/>
    </row>
    <row r="156" spans="2:9" ht="13.5" thickBot="1" x14ac:dyDescent="0.25">
      <c r="C156" s="114" t="s">
        <v>273</v>
      </c>
      <c r="D156" s="143" t="s">
        <v>383</v>
      </c>
    </row>
    <row r="157" spans="2:9" x14ac:dyDescent="0.2">
      <c r="B157" s="196"/>
      <c r="C157" s="241" t="s">
        <v>313</v>
      </c>
      <c r="D157" s="196"/>
      <c r="E157" s="196"/>
    </row>
    <row r="158" spans="2:9" x14ac:dyDescent="0.2">
      <c r="B158" s="196"/>
      <c r="C158" s="203" t="s">
        <v>276</v>
      </c>
      <c r="D158" s="196"/>
      <c r="E158" s="196"/>
    </row>
    <row r="159" spans="2:9" x14ac:dyDescent="0.2">
      <c r="B159" s="196"/>
      <c r="C159" s="203" t="s">
        <v>303</v>
      </c>
      <c r="D159" s="196"/>
      <c r="E159" s="196"/>
    </row>
    <row r="160" spans="2:9" x14ac:dyDescent="0.2">
      <c r="B160" s="196"/>
      <c r="C160" s="203" t="s">
        <v>304</v>
      </c>
      <c r="D160" s="196"/>
      <c r="E160" s="196"/>
    </row>
    <row r="161" spans="2:11" ht="13.5" thickBot="1" x14ac:dyDescent="0.25">
      <c r="B161" s="196"/>
      <c r="C161" s="204" t="s">
        <v>305</v>
      </c>
      <c r="D161" s="196"/>
      <c r="E161" s="196"/>
    </row>
    <row r="162" spans="2:11" ht="13.5" thickBot="1" x14ac:dyDescent="0.25">
      <c r="C162" s="114" t="s">
        <v>389</v>
      </c>
      <c r="E162"/>
      <c r="F162" s="15"/>
      <c r="G162"/>
      <c r="H162"/>
      <c r="I162"/>
      <c r="J162"/>
    </row>
    <row r="163" spans="2:11" x14ac:dyDescent="0.2">
      <c r="C163" s="247" t="s">
        <v>448</v>
      </c>
      <c r="D163" s="258" t="s">
        <v>422</v>
      </c>
      <c r="E163" s="259"/>
      <c r="F163" s="248"/>
      <c r="G163" s="249"/>
      <c r="H163" s="249"/>
      <c r="I163" s="249"/>
      <c r="J163" s="250"/>
      <c r="K163"/>
    </row>
    <row r="164" spans="2:11" x14ac:dyDescent="0.2">
      <c r="C164" s="256"/>
      <c r="D164" s="64" t="s">
        <v>223</v>
      </c>
      <c r="E164" s="64" t="s">
        <v>423</v>
      </c>
      <c r="F164" s="63" t="s">
        <v>301</v>
      </c>
      <c r="G164" s="63"/>
      <c r="H164" s="63"/>
      <c r="I164" s="63"/>
      <c r="J164" s="257"/>
      <c r="K164"/>
    </row>
    <row r="165" spans="2:11" x14ac:dyDescent="0.2">
      <c r="C165" s="200" t="s">
        <v>424</v>
      </c>
      <c r="D165" s="252">
        <v>0.85</v>
      </c>
      <c r="E165" s="252">
        <v>0.85</v>
      </c>
      <c r="F165" s="15" t="s">
        <v>425</v>
      </c>
      <c r="G165" s="173"/>
      <c r="H165" s="173"/>
      <c r="I165" s="173"/>
      <c r="J165" s="251"/>
      <c r="K165"/>
    </row>
    <row r="166" spans="2:11" x14ac:dyDescent="0.2">
      <c r="C166" s="200" t="s">
        <v>426</v>
      </c>
      <c r="D166" s="252">
        <v>0.45</v>
      </c>
      <c r="E166" s="252">
        <v>0.63</v>
      </c>
      <c r="F166" s="15" t="s">
        <v>427</v>
      </c>
      <c r="G166" s="173"/>
      <c r="H166" s="173"/>
      <c r="I166" s="173"/>
      <c r="J166" s="251"/>
      <c r="K166"/>
    </row>
    <row r="167" spans="2:11" x14ac:dyDescent="0.2">
      <c r="C167" s="200" t="s">
        <v>428</v>
      </c>
      <c r="D167" s="252">
        <v>0.22</v>
      </c>
      <c r="E167" s="252">
        <v>0.45</v>
      </c>
      <c r="F167" s="15" t="s">
        <v>429</v>
      </c>
      <c r="G167" s="173"/>
      <c r="H167" s="173"/>
      <c r="I167" s="173"/>
      <c r="J167" s="251"/>
      <c r="K167"/>
    </row>
    <row r="168" spans="2:11" x14ac:dyDescent="0.2">
      <c r="C168" s="200" t="s">
        <v>430</v>
      </c>
      <c r="D168" s="252">
        <v>0.13</v>
      </c>
      <c r="E168" s="252">
        <v>0.31</v>
      </c>
      <c r="F168" s="15" t="s">
        <v>431</v>
      </c>
      <c r="G168" s="173"/>
      <c r="H168" s="173"/>
      <c r="I168" s="173"/>
      <c r="J168" s="251"/>
      <c r="K168"/>
    </row>
    <row r="169" spans="2:11" x14ac:dyDescent="0.2">
      <c r="C169" s="200" t="s">
        <v>450</v>
      </c>
      <c r="D169" s="252">
        <v>0</v>
      </c>
      <c r="E169" s="252">
        <v>0</v>
      </c>
      <c r="F169" s="15" t="s">
        <v>432</v>
      </c>
      <c r="G169" s="173"/>
      <c r="H169" s="173"/>
      <c r="I169" s="173"/>
      <c r="J169" s="251"/>
      <c r="K169"/>
    </row>
    <row r="170" spans="2:11" x14ac:dyDescent="0.2">
      <c r="C170" s="200" t="s">
        <v>433</v>
      </c>
      <c r="D170" s="252">
        <v>0.95</v>
      </c>
      <c r="E170" s="252">
        <v>0.95</v>
      </c>
      <c r="F170" s="15" t="s">
        <v>434</v>
      </c>
      <c r="G170" s="173"/>
      <c r="H170" s="173"/>
      <c r="I170" s="173"/>
      <c r="J170" s="251"/>
      <c r="K170"/>
    </row>
    <row r="171" spans="2:11" x14ac:dyDescent="0.2">
      <c r="C171" s="200" t="s">
        <v>435</v>
      </c>
      <c r="D171" s="252">
        <v>0.5</v>
      </c>
      <c r="E171" s="252">
        <v>0.7</v>
      </c>
      <c r="F171" s="15" t="s">
        <v>436</v>
      </c>
      <c r="G171" s="173"/>
      <c r="H171" s="173"/>
      <c r="I171" s="173"/>
      <c r="J171" s="251"/>
      <c r="K171"/>
    </row>
    <row r="172" spans="2:11" x14ac:dyDescent="0.2">
      <c r="C172" s="200" t="s">
        <v>437</v>
      </c>
      <c r="D172" s="252">
        <v>0.25</v>
      </c>
      <c r="E172" s="252">
        <v>0.5</v>
      </c>
      <c r="F172" s="15" t="s">
        <v>438</v>
      </c>
      <c r="G172" s="173"/>
      <c r="H172" s="173"/>
      <c r="I172" s="173"/>
      <c r="J172" s="251"/>
      <c r="K172"/>
    </row>
    <row r="173" spans="2:11" x14ac:dyDescent="0.2">
      <c r="C173" s="200" t="s">
        <v>439</v>
      </c>
      <c r="D173" s="252">
        <v>0.15</v>
      </c>
      <c r="E173" s="252">
        <v>0.35</v>
      </c>
      <c r="F173" s="15" t="s">
        <v>440</v>
      </c>
      <c r="G173" s="173"/>
      <c r="H173" s="173"/>
      <c r="I173" s="173"/>
      <c r="J173" s="251"/>
      <c r="K173"/>
    </row>
    <row r="174" spans="2:11" x14ac:dyDescent="0.2">
      <c r="C174" s="200" t="s">
        <v>449</v>
      </c>
      <c r="D174" s="252">
        <v>0</v>
      </c>
      <c r="E174" s="252">
        <v>0</v>
      </c>
      <c r="F174" s="15" t="s">
        <v>441</v>
      </c>
      <c r="G174" s="173"/>
      <c r="H174" s="173"/>
      <c r="I174" s="173"/>
      <c r="J174" s="251"/>
      <c r="K174"/>
    </row>
    <row r="175" spans="2:11" x14ac:dyDescent="0.2">
      <c r="C175" s="200" t="s">
        <v>442</v>
      </c>
      <c r="D175" s="252"/>
      <c r="E175" s="252">
        <v>1</v>
      </c>
      <c r="F175" s="15" t="s">
        <v>443</v>
      </c>
      <c r="G175" s="173"/>
      <c r="H175" s="173"/>
      <c r="I175" s="173"/>
      <c r="J175" s="251"/>
      <c r="K175"/>
    </row>
    <row r="176" spans="2:11" x14ac:dyDescent="0.2">
      <c r="C176" s="200" t="s">
        <v>444</v>
      </c>
      <c r="D176" s="252"/>
      <c r="E176" s="252">
        <v>0.5</v>
      </c>
      <c r="F176" s="15" t="s">
        <v>445</v>
      </c>
      <c r="G176" s="173"/>
      <c r="H176" s="173"/>
      <c r="I176" s="173"/>
      <c r="J176" s="251"/>
      <c r="K176"/>
    </row>
    <row r="177" spans="1:11" ht="13.5" thickBot="1" x14ac:dyDescent="0.25">
      <c r="C177" s="201" t="s">
        <v>446</v>
      </c>
      <c r="D177" s="253"/>
      <c r="E177" s="253">
        <v>0.9</v>
      </c>
      <c r="F177" s="202" t="s">
        <v>447</v>
      </c>
      <c r="G177" s="254"/>
      <c r="H177" s="254"/>
      <c r="I177" s="254"/>
      <c r="J177" s="255"/>
      <c r="K177"/>
    </row>
    <row r="178" spans="1:11" x14ac:dyDescent="0.2">
      <c r="B178" s="288" t="s">
        <v>127</v>
      </c>
      <c r="C178" s="290" t="s">
        <v>476</v>
      </c>
      <c r="D178" s="14"/>
      <c r="E178" s="27"/>
      <c r="F178" s="27"/>
      <c r="G178" s="14"/>
      <c r="H178" s="8"/>
      <c r="I178" s="8"/>
    </row>
    <row r="179" spans="1:11" x14ac:dyDescent="0.2">
      <c r="C179" s="287" t="s">
        <v>477</v>
      </c>
      <c r="D179" s="14"/>
      <c r="E179" s="27"/>
      <c r="F179" s="27"/>
      <c r="G179" s="14"/>
      <c r="H179" s="8"/>
      <c r="I179" s="8"/>
    </row>
    <row r="180" spans="1:11" x14ac:dyDescent="0.2">
      <c r="A180" s="25">
        <v>8</v>
      </c>
      <c r="B180" s="11" t="s">
        <v>451</v>
      </c>
      <c r="C180" s="36" t="s">
        <v>478</v>
      </c>
      <c r="D180" s="14"/>
      <c r="E180" s="27"/>
      <c r="F180" s="27"/>
      <c r="G180" s="14"/>
      <c r="H180" s="8"/>
      <c r="I180" s="8"/>
    </row>
    <row r="181" spans="1:11" x14ac:dyDescent="0.2">
      <c r="D181" s="14"/>
      <c r="E181" s="27"/>
      <c r="F181" s="27"/>
      <c r="G181" s="14"/>
      <c r="H181" s="8"/>
      <c r="I181" s="8"/>
    </row>
    <row r="182" spans="1:11" x14ac:dyDescent="0.2">
      <c r="A182" s="25">
        <v>9</v>
      </c>
      <c r="B182" s="11" t="s">
        <v>453</v>
      </c>
      <c r="C182" s="36" t="s">
        <v>454</v>
      </c>
      <c r="D182" s="14"/>
      <c r="E182" s="27"/>
      <c r="F182" s="27"/>
      <c r="G182" s="14"/>
      <c r="H182" s="8"/>
      <c r="I182" s="8"/>
    </row>
    <row r="183" spans="1:11" s="151" customFormat="1" x14ac:dyDescent="0.2">
      <c r="A183" s="152"/>
      <c r="B183" s="156"/>
      <c r="D183" s="10"/>
      <c r="E183" s="27"/>
      <c r="F183" s="27"/>
      <c r="G183" s="10"/>
      <c r="H183" s="154"/>
      <c r="I183" s="154"/>
    </row>
    <row r="184" spans="1:11" s="151" customFormat="1" x14ac:dyDescent="0.2">
      <c r="A184" s="153">
        <v>10</v>
      </c>
      <c r="B184" s="163" t="s">
        <v>205</v>
      </c>
      <c r="C184" s="151" t="s">
        <v>406</v>
      </c>
      <c r="D184" s="10"/>
      <c r="E184" s="27"/>
      <c r="F184" s="27"/>
      <c r="G184" s="10"/>
      <c r="H184" s="154"/>
      <c r="I184" s="154"/>
    </row>
    <row r="185" spans="1:11" s="151" customFormat="1" x14ac:dyDescent="0.2">
      <c r="A185" s="152"/>
      <c r="D185" s="10"/>
      <c r="E185" s="27"/>
      <c r="F185" s="27"/>
      <c r="G185" s="10"/>
      <c r="H185" s="154"/>
      <c r="I185" s="154"/>
    </row>
    <row r="186" spans="1:11" ht="15.75" x14ac:dyDescent="0.25">
      <c r="A186" s="194" t="s">
        <v>372</v>
      </c>
    </row>
    <row r="187" spans="1:11" x14ac:dyDescent="0.2">
      <c r="B187" s="169"/>
      <c r="C187" s="169"/>
      <c r="D187" s="227" t="s">
        <v>363</v>
      </c>
      <c r="E187" s="227" t="s">
        <v>364</v>
      </c>
    </row>
    <row r="188" spans="1:11" x14ac:dyDescent="0.2">
      <c r="B188" s="36" t="s">
        <v>365</v>
      </c>
      <c r="C188" s="36" t="s">
        <v>209</v>
      </c>
      <c r="D188" s="36">
        <v>100</v>
      </c>
      <c r="E188" s="36">
        <v>1200</v>
      </c>
    </row>
    <row r="189" spans="1:11" x14ac:dyDescent="0.2">
      <c r="B189" s="36" t="s">
        <v>366</v>
      </c>
      <c r="C189" s="36" t="s">
        <v>206</v>
      </c>
      <c r="D189" s="36">
        <v>0</v>
      </c>
      <c r="E189" s="36">
        <v>15</v>
      </c>
    </row>
    <row r="190" spans="1:11" x14ac:dyDescent="0.2">
      <c r="B190" s="36" t="s">
        <v>367</v>
      </c>
      <c r="C190" s="36" t="s">
        <v>201</v>
      </c>
      <c r="D190" s="36">
        <v>0</v>
      </c>
      <c r="E190" s="36">
        <v>100</v>
      </c>
    </row>
    <row r="191" spans="1:11" x14ac:dyDescent="0.2">
      <c r="A191" s="21"/>
      <c r="B191" s="24" t="s">
        <v>368</v>
      </c>
      <c r="C191" s="36" t="s">
        <v>200</v>
      </c>
      <c r="D191" s="36">
        <v>50</v>
      </c>
      <c r="E191" s="36">
        <v>280</v>
      </c>
      <c r="F191" s="8"/>
    </row>
    <row r="192" spans="1:11" x14ac:dyDescent="0.2">
      <c r="A192" s="21"/>
      <c r="B192" s="36" t="s">
        <v>207</v>
      </c>
      <c r="C192" s="36" t="s">
        <v>201</v>
      </c>
      <c r="D192" s="36">
        <v>0</v>
      </c>
      <c r="E192" s="36">
        <v>5</v>
      </c>
      <c r="F192" s="8"/>
    </row>
    <row r="193" spans="1:6" x14ac:dyDescent="0.2">
      <c r="A193" s="21"/>
      <c r="B193" s="36" t="s">
        <v>369</v>
      </c>
      <c r="C193" s="36" t="s">
        <v>231</v>
      </c>
      <c r="D193" s="36">
        <v>12</v>
      </c>
      <c r="E193" s="36">
        <v>48</v>
      </c>
      <c r="F193" s="8"/>
    </row>
    <row r="194" spans="1:6" x14ac:dyDescent="0.2">
      <c r="A194" s="21"/>
      <c r="B194" s="36" t="s">
        <v>225</v>
      </c>
      <c r="C194" s="36" t="s">
        <v>231</v>
      </c>
      <c r="D194" s="36">
        <v>1</v>
      </c>
      <c r="E194" s="36">
        <v>36</v>
      </c>
      <c r="F194" s="8"/>
    </row>
    <row r="195" spans="1:6" x14ac:dyDescent="0.2">
      <c r="A195" s="21"/>
      <c r="B195" s="36" t="s">
        <v>226</v>
      </c>
      <c r="C195" s="36" t="s">
        <v>231</v>
      </c>
      <c r="D195" s="36">
        <v>5</v>
      </c>
      <c r="E195" s="36">
        <v>48</v>
      </c>
      <c r="F195" s="8"/>
    </row>
    <row r="196" spans="1:6" x14ac:dyDescent="0.2">
      <c r="A196" s="21"/>
      <c r="B196" s="36" t="s">
        <v>227</v>
      </c>
      <c r="C196" s="36" t="s">
        <v>231</v>
      </c>
      <c r="D196" s="36">
        <v>10</v>
      </c>
      <c r="E196" s="36">
        <v>48</v>
      </c>
      <c r="F196" s="8"/>
    </row>
    <row r="197" spans="1:6" x14ac:dyDescent="0.2">
      <c r="A197" s="21"/>
      <c r="B197" s="36" t="s">
        <v>370</v>
      </c>
      <c r="C197" s="36" t="s">
        <v>151</v>
      </c>
      <c r="D197" s="36">
        <v>0.1</v>
      </c>
      <c r="E197" s="36">
        <v>100</v>
      </c>
      <c r="F197" s="8"/>
    </row>
    <row r="198" spans="1:6" x14ac:dyDescent="0.2">
      <c r="A198" s="21"/>
      <c r="B198" s="36" t="s">
        <v>202</v>
      </c>
      <c r="C198" s="36" t="s">
        <v>231</v>
      </c>
      <c r="D198" s="36">
        <v>0</v>
      </c>
      <c r="E198" s="36">
        <v>25</v>
      </c>
      <c r="F198" s="8"/>
    </row>
    <row r="199" spans="1:6" x14ac:dyDescent="0.2">
      <c r="A199" s="21"/>
      <c r="B199" s="36" t="s">
        <v>371</v>
      </c>
      <c r="C199" s="36" t="s">
        <v>195</v>
      </c>
      <c r="D199" s="36">
        <v>0</v>
      </c>
      <c r="E199" s="36">
        <v>50</v>
      </c>
      <c r="F199" s="8"/>
    </row>
    <row r="200" spans="1:6" x14ac:dyDescent="0.2">
      <c r="A200" s="21"/>
      <c r="B200" s="36" t="s">
        <v>373</v>
      </c>
      <c r="C200" s="8"/>
      <c r="D200" s="36">
        <v>0</v>
      </c>
      <c r="E200" s="36">
        <v>100</v>
      </c>
      <c r="F200" s="8"/>
    </row>
    <row r="201" spans="1:6" x14ac:dyDescent="0.2">
      <c r="A201" s="21"/>
      <c r="B201" s="36" t="s">
        <v>374</v>
      </c>
      <c r="C201" s="8" t="s">
        <v>312</v>
      </c>
      <c r="D201" s="36">
        <v>0</v>
      </c>
      <c r="E201" s="36">
        <v>100</v>
      </c>
      <c r="F201" s="8"/>
    </row>
    <row r="202" spans="1:6" x14ac:dyDescent="0.2">
      <c r="A202" s="21"/>
      <c r="B202" s="36" t="s">
        <v>375</v>
      </c>
      <c r="C202" s="8" t="s">
        <v>312</v>
      </c>
      <c r="D202" s="36">
        <v>0</v>
      </c>
      <c r="E202" s="36">
        <v>100</v>
      </c>
      <c r="F202" s="8"/>
    </row>
    <row r="203" spans="1:6" x14ac:dyDescent="0.2">
      <c r="A203" s="21"/>
      <c r="B203" s="36" t="s">
        <v>376</v>
      </c>
      <c r="C203" s="8" t="s">
        <v>208</v>
      </c>
      <c r="D203" s="36">
        <v>1</v>
      </c>
      <c r="E203" s="36">
        <v>10</v>
      </c>
      <c r="F203" s="8"/>
    </row>
    <row r="204" spans="1:6" x14ac:dyDescent="0.2">
      <c r="A204" s="21"/>
      <c r="B204" s="8" t="s">
        <v>205</v>
      </c>
      <c r="C204" s="8" t="s">
        <v>204</v>
      </c>
      <c r="D204" s="36">
        <v>0</v>
      </c>
      <c r="E204" s="36">
        <v>300</v>
      </c>
      <c r="F204" s="8"/>
    </row>
    <row r="205" spans="1:6" x14ac:dyDescent="0.2">
      <c r="A205" s="21"/>
      <c r="B205" s="8"/>
      <c r="C205" s="8"/>
      <c r="D205" s="8"/>
      <c r="E205" s="8"/>
      <c r="F205" s="8"/>
    </row>
    <row r="206" spans="1:6" x14ac:dyDescent="0.2">
      <c r="A206" s="36"/>
      <c r="C206" s="8"/>
      <c r="D206" s="8"/>
      <c r="E206" s="8"/>
      <c r="F206" s="8"/>
    </row>
    <row r="207" spans="1:6" x14ac:dyDescent="0.2">
      <c r="A207" s="21"/>
      <c r="B207" s="8"/>
      <c r="C207" s="8"/>
      <c r="D207" s="8"/>
      <c r="E207" s="8"/>
      <c r="F207" s="8"/>
    </row>
    <row r="208" spans="1:6" x14ac:dyDescent="0.2">
      <c r="A208" s="21"/>
      <c r="B208" s="8"/>
      <c r="C208" s="8"/>
      <c r="D208" s="8"/>
      <c r="E208" s="8"/>
      <c r="F208" s="8"/>
    </row>
    <row r="209" spans="1:6" x14ac:dyDescent="0.2">
      <c r="A209" s="21"/>
      <c r="B209" s="8"/>
      <c r="C209" s="8"/>
      <c r="D209" s="8"/>
      <c r="E209" s="8"/>
      <c r="F209" s="8"/>
    </row>
  </sheetData>
  <phoneticPr fontId="5" type="noConversion"/>
  <hyperlinks>
    <hyperlink ref="C43" r:id="rId1"/>
    <hyperlink ref="B32" r:id="rId2"/>
    <hyperlink ref="B33" r:id="rId3"/>
  </hyperlinks>
  <pageMargins left="0.75" right="0.75" top="1" bottom="1" header="0.5" footer="0.5"/>
  <pageSetup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85"/>
  <sheetViews>
    <sheetView topLeftCell="A46" workbookViewId="0">
      <selection activeCell="D73" sqref="D73"/>
    </sheetView>
  </sheetViews>
  <sheetFormatPr defaultRowHeight="12.75" x14ac:dyDescent="0.2"/>
  <cols>
    <col min="1" max="1" width="3.85546875" style="153" customWidth="1"/>
    <col min="2" max="2" width="16.5703125" style="158" customWidth="1"/>
    <col min="3" max="3" width="17" style="158" customWidth="1"/>
    <col min="4" max="4" width="12.7109375" style="158" customWidth="1"/>
    <col min="5" max="5" width="10.7109375" style="158" customWidth="1"/>
    <col min="6" max="7" width="9.140625" style="158"/>
    <col min="8" max="8" width="11.7109375" style="158" customWidth="1"/>
    <col min="9" max="16384" width="9.140625" style="158"/>
  </cols>
  <sheetData>
    <row r="1" spans="1:39" ht="15.75" x14ac:dyDescent="0.2">
      <c r="A1" s="220" t="s">
        <v>329</v>
      </c>
    </row>
    <row r="2" spans="1:39" s="9" customFormat="1" x14ac:dyDescent="0.2">
      <c r="A2" s="153" t="s">
        <v>185</v>
      </c>
      <c r="B2" s="163" t="s">
        <v>6</v>
      </c>
      <c r="C2" s="158" t="s">
        <v>32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</row>
    <row r="3" spans="1:39" s="9" customFormat="1" x14ac:dyDescent="0.2">
      <c r="A3" s="153"/>
      <c r="B3" s="163" t="s">
        <v>5</v>
      </c>
      <c r="C3" s="270" t="s">
        <v>33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</row>
    <row r="4" spans="1:39" s="9" customFormat="1" x14ac:dyDescent="0.2">
      <c r="A4" s="153"/>
      <c r="C4" s="269" t="s">
        <v>31</v>
      </c>
      <c r="D4" s="9" t="s">
        <v>57</v>
      </c>
      <c r="E4" s="26"/>
      <c r="F4" s="26"/>
      <c r="G4" s="26"/>
      <c r="H4" s="26"/>
      <c r="I4" s="26"/>
      <c r="J4" s="26"/>
      <c r="K4" s="15"/>
      <c r="L4" s="15"/>
      <c r="M4" s="15"/>
      <c r="N4" s="26"/>
      <c r="O4" s="26"/>
      <c r="P4" s="32"/>
    </row>
    <row r="5" spans="1:39" s="9" customFormat="1" x14ac:dyDescent="0.2">
      <c r="A5" s="153"/>
      <c r="D5" s="26"/>
      <c r="E5" s="26"/>
      <c r="F5" s="26"/>
      <c r="G5" s="26"/>
      <c r="H5" s="26"/>
      <c r="I5" s="26"/>
      <c r="J5" s="26"/>
      <c r="K5" s="15"/>
      <c r="L5" s="15"/>
      <c r="M5" s="15"/>
      <c r="N5" s="26"/>
      <c r="O5" s="26"/>
      <c r="P5" s="32"/>
    </row>
    <row r="6" spans="1:39" s="36" customFormat="1" ht="12.75" customHeight="1" x14ac:dyDescent="0.25">
      <c r="A6" s="7"/>
      <c r="B6" s="11"/>
      <c r="C6" s="242" t="s">
        <v>38</v>
      </c>
      <c r="D6" s="159" t="s">
        <v>39</v>
      </c>
      <c r="E6" s="160"/>
      <c r="F6" s="160"/>
      <c r="G6" s="160"/>
      <c r="H6" s="160"/>
      <c r="I6" s="160"/>
      <c r="J6" s="26"/>
      <c r="K6" s="15"/>
      <c r="L6" s="15"/>
      <c r="M6" s="15"/>
      <c r="N6" s="26"/>
      <c r="O6" s="32"/>
      <c r="P6" s="32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36" customFormat="1" ht="12.75" customHeight="1" x14ac:dyDescent="0.25">
      <c r="A7" s="7"/>
      <c r="B7" s="11"/>
      <c r="C7" s="159"/>
      <c r="D7" s="159" t="s">
        <v>394</v>
      </c>
      <c r="E7" s="160"/>
      <c r="F7" s="160"/>
      <c r="G7" s="160"/>
      <c r="H7" s="160"/>
      <c r="I7" s="160"/>
      <c r="J7" s="26"/>
      <c r="K7" s="15"/>
      <c r="L7" s="15"/>
      <c r="M7" s="15"/>
      <c r="N7" s="26"/>
      <c r="O7" s="32"/>
      <c r="P7" s="3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36" customFormat="1" ht="12.75" customHeight="1" x14ac:dyDescent="0.25">
      <c r="A8" s="7"/>
      <c r="B8" s="11"/>
      <c r="C8" s="159"/>
      <c r="D8" s="159"/>
      <c r="E8" s="160"/>
      <c r="F8" s="160"/>
      <c r="G8" s="160"/>
      <c r="H8" s="160"/>
      <c r="I8" s="160"/>
      <c r="J8" s="26"/>
      <c r="K8" s="15"/>
      <c r="L8" s="15"/>
      <c r="M8" s="15"/>
      <c r="N8" s="26"/>
      <c r="O8" s="32"/>
      <c r="P8" s="32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36" customFormat="1" ht="12.75" customHeight="1" x14ac:dyDescent="0.25">
      <c r="A9" s="7"/>
      <c r="B9" s="11"/>
      <c r="C9" s="242" t="s">
        <v>34</v>
      </c>
      <c r="D9" s="159" t="s">
        <v>40</v>
      </c>
      <c r="E9" s="160"/>
      <c r="F9" s="160"/>
      <c r="G9" s="160"/>
      <c r="H9" s="160"/>
      <c r="I9" s="160"/>
      <c r="J9" s="26"/>
      <c r="K9" s="15"/>
      <c r="L9" s="15"/>
      <c r="M9" s="15"/>
      <c r="N9" s="26"/>
      <c r="O9" s="32"/>
      <c r="P9" s="3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36" customFormat="1" ht="12.75" customHeight="1" x14ac:dyDescent="0.25">
      <c r="A10" s="7"/>
      <c r="B10" s="11"/>
      <c r="C10" s="159"/>
      <c r="D10" s="11" t="s">
        <v>138</v>
      </c>
      <c r="E10" s="160"/>
      <c r="F10" s="160"/>
      <c r="G10" s="160"/>
      <c r="H10" s="160"/>
      <c r="I10" s="160"/>
      <c r="J10" s="26"/>
      <c r="K10" s="15"/>
      <c r="L10" s="15"/>
      <c r="M10" s="15"/>
      <c r="N10" s="26"/>
      <c r="O10" s="32"/>
      <c r="P10" s="32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9" customFormat="1" x14ac:dyDescent="0.2">
      <c r="A11" s="153"/>
      <c r="C11" s="36"/>
      <c r="D11" s="36" t="s">
        <v>139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s="36" customFormat="1" ht="12.75" customHeight="1" x14ac:dyDescent="0.25">
      <c r="A12" s="7"/>
      <c r="B12" s="11"/>
      <c r="D12" s="36" t="s">
        <v>22</v>
      </c>
    </row>
    <row r="13" spans="1:39" s="36" customFormat="1" ht="12.75" customHeight="1" x14ac:dyDescent="0.25">
      <c r="A13" s="7"/>
      <c r="B13" s="11"/>
      <c r="D13" s="11" t="s">
        <v>41</v>
      </c>
    </row>
    <row r="14" spans="1:39" s="36" customFormat="1" ht="12.75" customHeight="1" x14ac:dyDescent="0.2">
      <c r="A14" s="25"/>
      <c r="B14" s="11"/>
      <c r="D14" s="36" t="s">
        <v>140</v>
      </c>
    </row>
    <row r="15" spans="1:39" s="36" customFormat="1" ht="12.75" customHeight="1" x14ac:dyDescent="0.2">
      <c r="A15" s="25"/>
      <c r="B15" s="11"/>
      <c r="D15" s="36" t="s">
        <v>141</v>
      </c>
    </row>
    <row r="16" spans="1:39" s="36" customFormat="1" ht="12.75" customHeight="1" x14ac:dyDescent="0.25">
      <c r="A16" s="7"/>
      <c r="B16" s="11"/>
      <c r="C16" s="159"/>
      <c r="D16" s="159" t="s">
        <v>43</v>
      </c>
      <c r="E16" s="160"/>
      <c r="F16" s="160"/>
      <c r="G16" s="160"/>
      <c r="H16" s="160"/>
      <c r="I16" s="160"/>
      <c r="J16" s="26"/>
      <c r="K16" s="15"/>
      <c r="L16" s="15"/>
      <c r="M16" s="15"/>
      <c r="N16" s="26"/>
      <c r="O16" s="32"/>
      <c r="P16" s="32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s="36" customFormat="1" ht="12.75" customHeight="1" x14ac:dyDescent="0.25">
      <c r="A17" s="7"/>
      <c r="B17" s="11"/>
      <c r="D17" s="36" t="s">
        <v>142</v>
      </c>
    </row>
    <row r="18" spans="1:39" s="36" customFormat="1" ht="12.75" customHeight="1" x14ac:dyDescent="0.25">
      <c r="A18" s="7"/>
      <c r="B18" s="11"/>
      <c r="D18" s="36" t="s">
        <v>20</v>
      </c>
    </row>
    <row r="19" spans="1:39" s="36" customFormat="1" ht="12.75" customHeight="1" x14ac:dyDescent="0.25">
      <c r="A19" s="7"/>
      <c r="B19" s="11"/>
      <c r="D19" s="36" t="s">
        <v>21</v>
      </c>
    </row>
    <row r="20" spans="1:39" s="9" customFormat="1" x14ac:dyDescent="0.2">
      <c r="A20" s="153"/>
      <c r="C20" s="36"/>
      <c r="D20" s="36" t="s">
        <v>143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s="9" customFormat="1" x14ac:dyDescent="0.2">
      <c r="A21" s="153"/>
      <c r="C21" s="36"/>
      <c r="D21" s="36" t="s">
        <v>144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s="9" customFormat="1" x14ac:dyDescent="0.2">
      <c r="A22" s="153"/>
      <c r="C22" s="159"/>
      <c r="D22" s="159"/>
      <c r="E22" s="160"/>
      <c r="F22" s="160"/>
      <c r="G22" s="160"/>
      <c r="H22" s="160"/>
      <c r="I22" s="160"/>
      <c r="J22" s="26"/>
      <c r="K22" s="15"/>
      <c r="L22" s="15"/>
      <c r="M22" s="15"/>
      <c r="N22" s="26"/>
      <c r="O22" s="32"/>
      <c r="P22" s="32"/>
    </row>
    <row r="23" spans="1:39" s="9" customFormat="1" x14ac:dyDescent="0.2">
      <c r="A23" s="153"/>
      <c r="C23" s="242" t="s">
        <v>35</v>
      </c>
      <c r="D23" s="159" t="s">
        <v>42</v>
      </c>
      <c r="E23" s="161"/>
      <c r="F23" s="161"/>
      <c r="G23" s="161"/>
      <c r="H23" s="161"/>
      <c r="I23" s="161"/>
      <c r="J23" s="26"/>
      <c r="K23" s="15"/>
      <c r="L23" s="15"/>
      <c r="M23" s="15"/>
      <c r="N23" s="26"/>
      <c r="O23" s="32"/>
      <c r="P23" s="32"/>
    </row>
    <row r="24" spans="1:39" s="9" customFormat="1" x14ac:dyDescent="0.2">
      <c r="A24" s="153"/>
      <c r="C24" s="159"/>
      <c r="D24" s="159" t="s">
        <v>395</v>
      </c>
      <c r="E24" s="161"/>
      <c r="F24" s="161"/>
      <c r="G24" s="161"/>
      <c r="H24" s="161"/>
      <c r="I24" s="161"/>
      <c r="J24" s="26"/>
      <c r="K24" s="15"/>
      <c r="L24" s="15"/>
      <c r="M24" s="15"/>
      <c r="N24" s="26"/>
      <c r="O24" s="32"/>
      <c r="P24" s="32"/>
    </row>
    <row r="25" spans="1:39" s="9" customFormat="1" x14ac:dyDescent="0.2">
      <c r="A25" s="153"/>
      <c r="C25" s="159"/>
      <c r="D25" s="2"/>
      <c r="E25" s="3"/>
      <c r="F25" s="5"/>
      <c r="G25" s="2"/>
      <c r="H25" s="30"/>
      <c r="I25" s="161"/>
      <c r="J25" s="26"/>
      <c r="K25" s="15"/>
      <c r="L25" s="15"/>
      <c r="M25" s="15"/>
      <c r="N25" s="26"/>
      <c r="O25" s="32"/>
      <c r="P25" s="32"/>
    </row>
    <row r="26" spans="1:39" s="9" customFormat="1" x14ac:dyDescent="0.2">
      <c r="A26" s="153"/>
      <c r="C26" s="242" t="s">
        <v>36</v>
      </c>
      <c r="D26" s="159" t="s">
        <v>44</v>
      </c>
      <c r="E26" s="160"/>
      <c r="F26" s="160"/>
      <c r="G26" s="160"/>
      <c r="H26" s="160"/>
      <c r="I26" s="160"/>
      <c r="J26" s="26"/>
      <c r="K26" s="15"/>
      <c r="L26" s="15"/>
      <c r="M26" s="15"/>
      <c r="N26" s="26"/>
      <c r="O26" s="32"/>
      <c r="P26" s="32"/>
    </row>
    <row r="27" spans="1:39" s="9" customFormat="1" x14ac:dyDescent="0.2">
      <c r="A27" s="153"/>
      <c r="C27" s="159"/>
      <c r="D27" s="159" t="s">
        <v>397</v>
      </c>
      <c r="E27" s="160"/>
      <c r="F27" s="160"/>
      <c r="G27" s="160"/>
      <c r="H27" s="160"/>
      <c r="I27" s="160"/>
      <c r="J27" s="26"/>
      <c r="K27" s="15"/>
      <c r="L27" s="15"/>
      <c r="M27" s="15"/>
      <c r="N27" s="26"/>
      <c r="O27" s="32"/>
      <c r="P27" s="32"/>
    </row>
    <row r="28" spans="1:39" s="9" customFormat="1" x14ac:dyDescent="0.2">
      <c r="A28" s="153"/>
      <c r="C28" s="159"/>
      <c r="D28" s="159" t="s">
        <v>398</v>
      </c>
      <c r="E28" s="160"/>
      <c r="F28" s="160"/>
      <c r="G28" s="160"/>
      <c r="H28" s="160"/>
      <c r="I28" s="160"/>
      <c r="J28" s="26"/>
      <c r="K28" s="15"/>
      <c r="L28" s="15"/>
      <c r="M28" s="15"/>
      <c r="N28" s="26"/>
      <c r="O28" s="32"/>
      <c r="P28" s="32"/>
    </row>
    <row r="29" spans="1:39" s="9" customFormat="1" x14ac:dyDescent="0.2">
      <c r="A29" s="153"/>
      <c r="C29" s="159"/>
      <c r="D29" s="159"/>
      <c r="E29" s="160"/>
      <c r="F29" s="160"/>
      <c r="G29" s="160"/>
      <c r="H29" s="160"/>
      <c r="I29" s="160"/>
      <c r="J29" s="26"/>
      <c r="K29" s="15"/>
      <c r="L29" s="15"/>
      <c r="M29" s="15"/>
      <c r="N29" s="26"/>
      <c r="O29" s="32"/>
      <c r="P29" s="32"/>
    </row>
    <row r="30" spans="1:39" s="9" customFormat="1" x14ac:dyDescent="0.2">
      <c r="A30" s="153"/>
      <c r="C30" s="242" t="s">
        <v>37</v>
      </c>
      <c r="D30" s="159" t="s">
        <v>45</v>
      </c>
      <c r="E30" s="162"/>
      <c r="F30" s="162"/>
      <c r="G30" s="162"/>
      <c r="H30" s="162"/>
      <c r="I30" s="162"/>
      <c r="J30" s="26"/>
      <c r="K30" s="15"/>
      <c r="L30" s="15"/>
      <c r="M30" s="15"/>
      <c r="N30" s="26"/>
      <c r="O30" s="32"/>
      <c r="P30" s="32"/>
    </row>
    <row r="31" spans="1:39" s="9" customFormat="1" x14ac:dyDescent="0.2">
      <c r="A31" s="153"/>
      <c r="C31" s="159"/>
      <c r="D31" s="159" t="s">
        <v>405</v>
      </c>
      <c r="E31" s="162"/>
      <c r="F31" s="162"/>
      <c r="G31" s="162"/>
      <c r="H31" s="162"/>
      <c r="I31" s="162"/>
      <c r="J31" s="26"/>
      <c r="K31" s="15"/>
      <c r="L31" s="15"/>
      <c r="M31" s="15"/>
      <c r="N31" s="26"/>
      <c r="O31" s="32"/>
      <c r="P31" s="32"/>
    </row>
    <row r="32" spans="1:39" s="9" customFormat="1" x14ac:dyDescent="0.2">
      <c r="A32" s="153"/>
      <c r="C32" s="159"/>
      <c r="D32" s="159" t="s">
        <v>399</v>
      </c>
      <c r="E32" s="162"/>
      <c r="F32" s="162"/>
      <c r="G32" s="162"/>
      <c r="H32" s="162"/>
      <c r="I32" s="162"/>
      <c r="J32" s="26"/>
      <c r="K32" s="15"/>
      <c r="L32" s="15"/>
      <c r="M32" s="15"/>
      <c r="N32" s="26"/>
      <c r="O32" s="32"/>
      <c r="P32" s="32"/>
    </row>
    <row r="33" spans="1:16" s="9" customFormat="1" x14ac:dyDescent="0.2">
      <c r="A33" s="153"/>
      <c r="C33" s="159"/>
      <c r="D33" s="159" t="s">
        <v>400</v>
      </c>
      <c r="E33" s="162"/>
      <c r="F33" s="162"/>
      <c r="G33" s="162"/>
      <c r="H33" s="162"/>
      <c r="I33" s="162"/>
      <c r="J33" s="26"/>
      <c r="K33" s="15"/>
      <c r="L33" s="15"/>
      <c r="M33" s="15"/>
      <c r="N33" s="26"/>
      <c r="O33" s="32"/>
      <c r="P33" s="32"/>
    </row>
    <row r="34" spans="1:16" s="9" customFormat="1" x14ac:dyDescent="0.2">
      <c r="A34" s="153"/>
      <c r="C34" s="159"/>
      <c r="D34" s="159" t="s">
        <v>401</v>
      </c>
      <c r="E34" s="162"/>
      <c r="F34" s="221" t="s">
        <v>46</v>
      </c>
      <c r="G34" s="162"/>
      <c r="H34" s="162"/>
      <c r="I34" s="162"/>
      <c r="J34" s="26"/>
      <c r="K34" s="15"/>
      <c r="L34" s="15"/>
      <c r="M34" s="15"/>
      <c r="N34" s="26"/>
      <c r="O34" s="32"/>
      <c r="P34" s="32"/>
    </row>
    <row r="35" spans="1:16" s="9" customFormat="1" x14ac:dyDescent="0.2">
      <c r="A35" s="153"/>
      <c r="C35" s="159"/>
      <c r="D35" s="159" t="s">
        <v>403</v>
      </c>
      <c r="E35" s="162"/>
      <c r="F35" s="221" t="s">
        <v>47</v>
      </c>
      <c r="G35" s="162"/>
      <c r="H35" s="162"/>
      <c r="I35" s="162"/>
      <c r="J35" s="26"/>
      <c r="K35" s="15"/>
      <c r="L35" s="15"/>
      <c r="M35" s="15"/>
      <c r="N35" s="26"/>
      <c r="O35" s="32"/>
      <c r="P35" s="32"/>
    </row>
    <row r="36" spans="1:16" s="9" customFormat="1" x14ac:dyDescent="0.2">
      <c r="A36" s="153"/>
      <c r="C36" s="159"/>
      <c r="D36" s="159" t="s">
        <v>402</v>
      </c>
      <c r="E36" s="162"/>
      <c r="F36" s="221" t="s">
        <v>48</v>
      </c>
      <c r="G36" s="162"/>
      <c r="H36" s="162"/>
      <c r="I36" s="162"/>
      <c r="J36" s="26"/>
      <c r="K36" s="15"/>
      <c r="L36" s="15"/>
      <c r="M36" s="15"/>
      <c r="N36" s="26"/>
      <c r="O36" s="32"/>
      <c r="P36" s="32"/>
    </row>
    <row r="37" spans="1:16" s="9" customFormat="1" x14ac:dyDescent="0.2">
      <c r="A37" s="153"/>
      <c r="C37" s="159"/>
      <c r="D37" s="159" t="s">
        <v>404</v>
      </c>
      <c r="E37" s="162"/>
      <c r="F37" s="162"/>
      <c r="G37" s="162"/>
      <c r="H37" s="162"/>
      <c r="I37" s="162"/>
      <c r="J37" s="26"/>
      <c r="K37" s="15"/>
      <c r="L37" s="15"/>
      <c r="M37" s="15"/>
      <c r="N37" s="26"/>
      <c r="O37" s="32"/>
      <c r="P37" s="32"/>
    </row>
    <row r="38" spans="1:16" s="9" customFormat="1" x14ac:dyDescent="0.2">
      <c r="A38" s="153"/>
      <c r="C38" s="159"/>
      <c r="D38" s="26"/>
      <c r="E38" s="162"/>
      <c r="F38" s="162"/>
      <c r="G38" s="162"/>
      <c r="H38" s="162"/>
      <c r="I38" s="162"/>
      <c r="J38" s="26"/>
      <c r="K38" s="15"/>
      <c r="L38" s="15"/>
      <c r="M38" s="15"/>
      <c r="N38" s="26"/>
      <c r="O38" s="32"/>
      <c r="P38" s="32"/>
    </row>
    <row r="39" spans="1:16" s="9" customFormat="1" x14ac:dyDescent="0.2">
      <c r="A39" s="153" t="s">
        <v>186</v>
      </c>
      <c r="B39" s="155" t="s">
        <v>9</v>
      </c>
      <c r="C39" s="159" t="s">
        <v>59</v>
      </c>
      <c r="E39" s="26"/>
      <c r="F39" s="26"/>
      <c r="G39" s="26"/>
      <c r="H39" s="26"/>
      <c r="I39" s="26"/>
      <c r="J39" s="26"/>
      <c r="K39" s="15"/>
      <c r="L39" s="15"/>
      <c r="M39" s="15"/>
      <c r="N39" s="26"/>
      <c r="O39" s="32"/>
      <c r="P39" s="32"/>
    </row>
    <row r="40" spans="1:16" s="9" customFormat="1" x14ac:dyDescent="0.2">
      <c r="A40" s="153"/>
      <c r="B40" s="163" t="s">
        <v>8</v>
      </c>
      <c r="C40" s="164" t="s">
        <v>58</v>
      </c>
      <c r="E40" s="26"/>
      <c r="F40" s="26"/>
      <c r="G40" s="26"/>
      <c r="H40" s="26"/>
      <c r="I40" s="26"/>
      <c r="J40" s="26"/>
      <c r="K40" s="15"/>
      <c r="L40" s="15"/>
      <c r="M40" s="15"/>
      <c r="N40" s="26"/>
      <c r="O40" s="32"/>
      <c r="P40" s="32"/>
    </row>
    <row r="41" spans="1:16" s="9" customFormat="1" x14ac:dyDescent="0.2">
      <c r="A41" s="153"/>
      <c r="B41" s="163" t="s">
        <v>7</v>
      </c>
      <c r="C41" s="270" t="s">
        <v>33</v>
      </c>
      <c r="E41" s="26"/>
      <c r="F41" s="26"/>
      <c r="G41" s="26"/>
      <c r="H41" s="26"/>
      <c r="I41" s="26"/>
      <c r="J41" s="26"/>
      <c r="K41" s="15"/>
      <c r="L41" s="15"/>
      <c r="M41" s="15"/>
      <c r="N41" s="26"/>
      <c r="O41" s="32"/>
      <c r="P41" s="32"/>
    </row>
    <row r="42" spans="1:16" s="9" customFormat="1" x14ac:dyDescent="0.2">
      <c r="A42" s="153"/>
      <c r="B42" s="163"/>
      <c r="E42" s="26"/>
      <c r="F42" s="26"/>
      <c r="G42" s="26"/>
      <c r="H42" s="26"/>
      <c r="I42" s="26"/>
      <c r="J42" s="26"/>
      <c r="K42" s="15"/>
      <c r="L42" s="15"/>
      <c r="M42" s="15"/>
      <c r="N42" s="26"/>
      <c r="O42" s="32"/>
      <c r="P42" s="32"/>
    </row>
    <row r="43" spans="1:16" s="9" customFormat="1" x14ac:dyDescent="0.2">
      <c r="A43" s="153" t="s">
        <v>188</v>
      </c>
      <c r="B43" s="163" t="s">
        <v>10</v>
      </c>
      <c r="C43" s="159" t="s">
        <v>153</v>
      </c>
      <c r="D43" s="26"/>
      <c r="E43" s="26"/>
      <c r="F43" s="26"/>
      <c r="G43" s="26"/>
      <c r="H43" s="26"/>
      <c r="I43" s="26"/>
      <c r="J43" s="26"/>
      <c r="K43" s="15"/>
      <c r="L43" s="15"/>
      <c r="M43" s="15"/>
      <c r="N43" s="26"/>
      <c r="O43" s="32"/>
      <c r="P43" s="32"/>
    </row>
    <row r="44" spans="1:16" s="9" customFormat="1" x14ac:dyDescent="0.2">
      <c r="A44" s="153"/>
      <c r="B44" s="163" t="s">
        <v>11</v>
      </c>
      <c r="C44" s="159" t="s">
        <v>154</v>
      </c>
      <c r="D44" s="26"/>
      <c r="E44" s="26"/>
      <c r="F44" s="26"/>
      <c r="G44" s="26"/>
      <c r="H44" s="26"/>
      <c r="I44" s="26"/>
      <c r="J44" s="26"/>
      <c r="K44" s="15"/>
      <c r="L44" s="15"/>
      <c r="M44" s="15"/>
      <c r="N44" s="26"/>
      <c r="O44" s="32"/>
      <c r="P44" s="32"/>
    </row>
    <row r="45" spans="1:16" s="9" customFormat="1" x14ac:dyDescent="0.2">
      <c r="A45" s="153"/>
      <c r="C45" s="159" t="s">
        <v>155</v>
      </c>
      <c r="D45" s="26"/>
      <c r="E45" s="26"/>
      <c r="F45" s="26"/>
      <c r="G45" s="26"/>
      <c r="H45" s="26"/>
      <c r="I45" s="26"/>
      <c r="J45" s="26"/>
      <c r="K45" s="15"/>
      <c r="L45" s="15"/>
      <c r="M45" s="15"/>
      <c r="N45" s="26"/>
      <c r="O45" s="32"/>
      <c r="P45" s="32"/>
    </row>
    <row r="46" spans="1:16" s="9" customFormat="1" x14ac:dyDescent="0.2">
      <c r="A46" s="153"/>
      <c r="C46" s="159" t="s">
        <v>156</v>
      </c>
      <c r="D46" s="26"/>
      <c r="E46" s="26"/>
      <c r="F46" s="26"/>
      <c r="G46" s="26"/>
      <c r="H46" s="26"/>
      <c r="I46" s="26"/>
      <c r="J46" s="26"/>
      <c r="K46" s="15"/>
      <c r="L46" s="15"/>
      <c r="M46" s="15"/>
      <c r="N46" s="26"/>
      <c r="O46" s="32"/>
      <c r="P46" s="32"/>
    </row>
    <row r="47" spans="1:16" s="9" customFormat="1" x14ac:dyDescent="0.2">
      <c r="A47" s="153"/>
      <c r="C47" s="159" t="s">
        <v>157</v>
      </c>
      <c r="D47" s="26"/>
      <c r="E47" s="26"/>
      <c r="F47" s="26"/>
      <c r="G47" s="26"/>
      <c r="H47" s="26"/>
      <c r="I47" s="26"/>
      <c r="J47" s="26"/>
      <c r="K47" s="15"/>
      <c r="L47" s="15"/>
      <c r="M47" s="15"/>
      <c r="N47" s="26"/>
      <c r="O47" s="32"/>
      <c r="P47" s="32"/>
    </row>
    <row r="48" spans="1:16" s="9" customFormat="1" x14ac:dyDescent="0.2">
      <c r="A48" s="153"/>
      <c r="C48" s="159"/>
      <c r="D48" s="26"/>
      <c r="E48" s="26"/>
      <c r="F48" s="26"/>
      <c r="G48" s="26"/>
      <c r="H48" s="26"/>
      <c r="I48" s="26"/>
      <c r="J48" s="26"/>
      <c r="K48" s="15"/>
      <c r="L48" s="15"/>
      <c r="M48" s="15"/>
      <c r="N48" s="26"/>
      <c r="O48" s="32"/>
      <c r="P48" s="32"/>
    </row>
    <row r="49" spans="1:39" s="9" customFormat="1" x14ac:dyDescent="0.2">
      <c r="A49" s="153" t="s">
        <v>188</v>
      </c>
      <c r="B49" s="163" t="s">
        <v>12</v>
      </c>
      <c r="C49" s="62" t="s">
        <v>158</v>
      </c>
      <c r="D49" s="26"/>
      <c r="F49" s="165"/>
      <c r="G49" s="165"/>
      <c r="H49" s="165"/>
      <c r="I49" s="165"/>
      <c r="J49" s="26"/>
      <c r="K49" s="15"/>
      <c r="L49" s="15"/>
      <c r="M49" s="15"/>
      <c r="N49" s="26"/>
      <c r="O49" s="32"/>
      <c r="P49" s="32"/>
    </row>
    <row r="50" spans="1:39" x14ac:dyDescent="0.2">
      <c r="B50" s="9"/>
      <c r="C50" s="159" t="s">
        <v>159</v>
      </c>
      <c r="D50" s="26"/>
      <c r="E50" s="9"/>
      <c r="F50" s="165"/>
      <c r="G50" s="165"/>
      <c r="H50" s="165"/>
      <c r="I50" s="165"/>
      <c r="J50" s="26"/>
      <c r="K50" s="15"/>
      <c r="L50" s="15"/>
      <c r="M50" s="15"/>
      <c r="N50" s="26"/>
      <c r="O50" s="32"/>
      <c r="P50" s="32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x14ac:dyDescent="0.2">
      <c r="B51" s="9"/>
      <c r="C51" s="9"/>
      <c r="D51" s="26"/>
      <c r="E51" s="165"/>
      <c r="F51" s="165"/>
      <c r="G51" s="165"/>
      <c r="H51" s="165"/>
      <c r="I51" s="165"/>
      <c r="J51" s="26"/>
      <c r="K51" s="15"/>
      <c r="L51" s="15"/>
      <c r="M51" s="15"/>
      <c r="N51" s="26"/>
      <c r="O51" s="32"/>
      <c r="P51" s="32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12.75" customHeight="1" x14ac:dyDescent="0.2">
      <c r="A52" s="153" t="s">
        <v>297</v>
      </c>
      <c r="B52" s="155" t="s">
        <v>9</v>
      </c>
      <c r="C52" s="159" t="s">
        <v>60</v>
      </c>
      <c r="D52" s="153"/>
      <c r="E52" s="166"/>
      <c r="F52" s="166"/>
      <c r="G52" s="166"/>
      <c r="H52" s="166"/>
      <c r="I52" s="166"/>
      <c r="J52" s="26"/>
      <c r="K52" s="15"/>
      <c r="L52" s="15"/>
      <c r="M52" s="15"/>
      <c r="N52" s="26"/>
      <c r="O52" s="32"/>
      <c r="P52" s="32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12.75" customHeight="1" x14ac:dyDescent="0.2">
      <c r="B53" s="163" t="s">
        <v>8</v>
      </c>
      <c r="C53" s="159" t="s">
        <v>61</v>
      </c>
      <c r="D53" s="153"/>
      <c r="E53" s="166"/>
      <c r="F53" s="166"/>
      <c r="G53" s="166"/>
      <c r="H53" s="166"/>
      <c r="I53" s="166"/>
      <c r="J53" s="26"/>
      <c r="K53" s="15"/>
      <c r="L53" s="15"/>
      <c r="M53" s="15"/>
      <c r="N53" s="26"/>
      <c r="O53" s="32"/>
      <c r="P53" s="32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12.75" customHeight="1" x14ac:dyDescent="0.25">
      <c r="B54" s="163" t="s">
        <v>13</v>
      </c>
      <c r="C54" s="270" t="s">
        <v>62</v>
      </c>
      <c r="D54" s="153"/>
      <c r="E54" s="166"/>
      <c r="F54" s="166"/>
      <c r="G54" s="166"/>
      <c r="H54" s="166"/>
      <c r="I54" s="166"/>
      <c r="J54" s="26"/>
      <c r="K54" s="15"/>
      <c r="L54" s="15"/>
      <c r="M54" s="15"/>
      <c r="N54" s="26"/>
      <c r="O54" s="32"/>
      <c r="P54" s="32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2.75" customHeight="1" x14ac:dyDescent="0.25">
      <c r="B55" s="163" t="s">
        <v>14</v>
      </c>
      <c r="C55" s="270" t="s">
        <v>63</v>
      </c>
      <c r="D55" s="153"/>
      <c r="E55" s="166"/>
      <c r="F55" s="166"/>
      <c r="G55" s="166"/>
      <c r="H55" s="166"/>
      <c r="I55" s="166"/>
      <c r="J55" s="26"/>
      <c r="K55" s="15"/>
      <c r="L55" s="15"/>
      <c r="M55" s="15"/>
      <c r="N55" s="26"/>
      <c r="O55" s="32"/>
      <c r="P55" s="32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ht="12.75" customHeight="1" x14ac:dyDescent="0.25">
      <c r="B56" s="163"/>
      <c r="C56" s="9" t="s">
        <v>64</v>
      </c>
      <c r="D56" s="153" t="s">
        <v>67</v>
      </c>
      <c r="E56" s="280" t="s">
        <v>65</v>
      </c>
      <c r="F56" s="166"/>
      <c r="G56" s="166"/>
      <c r="H56" s="166"/>
      <c r="I56" s="166"/>
      <c r="J56" s="26"/>
      <c r="K56" s="15"/>
      <c r="L56" s="15"/>
      <c r="M56" s="15"/>
      <c r="N56" s="26"/>
      <c r="O56" s="32"/>
      <c r="P56" s="32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12.75" customHeight="1" x14ac:dyDescent="0.25">
      <c r="B57" s="163"/>
      <c r="C57" s="9"/>
      <c r="D57" s="153" t="s">
        <v>68</v>
      </c>
      <c r="E57" s="280" t="s">
        <v>66</v>
      </c>
      <c r="F57" s="166"/>
      <c r="G57" s="166"/>
      <c r="H57" s="166"/>
      <c r="I57" s="166"/>
      <c r="J57" s="26"/>
      <c r="K57" s="15"/>
      <c r="L57" s="15"/>
      <c r="M57" s="15"/>
      <c r="N57" s="26"/>
      <c r="O57" s="32"/>
      <c r="P57" s="32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12.75" customHeight="1" x14ac:dyDescent="0.2">
      <c r="B58" s="163"/>
      <c r="C58" s="9"/>
      <c r="D58" s="153"/>
      <c r="E58" s="166"/>
      <c r="F58" s="166"/>
      <c r="G58" s="166"/>
      <c r="H58" s="166"/>
      <c r="I58" s="166"/>
      <c r="J58" s="26"/>
      <c r="K58" s="15"/>
      <c r="L58" s="15"/>
      <c r="M58" s="15"/>
      <c r="N58" s="26"/>
      <c r="O58" s="32"/>
      <c r="P58" s="3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ht="12.75" customHeight="1" x14ac:dyDescent="0.2">
      <c r="B59" s="163"/>
      <c r="C59" s="158" t="s">
        <v>69</v>
      </c>
      <c r="O59" s="32"/>
      <c r="P59" s="32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ht="12.75" customHeight="1" x14ac:dyDescent="0.2">
      <c r="B60" s="163"/>
      <c r="C60" s="158" t="s">
        <v>19</v>
      </c>
      <c r="O60" s="32"/>
      <c r="P60" s="32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ht="12.75" customHeight="1" x14ac:dyDescent="0.2">
      <c r="B61" s="163"/>
      <c r="C61" s="158" t="s">
        <v>70</v>
      </c>
      <c r="O61" s="32"/>
      <c r="P61" s="32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ht="12.75" customHeight="1" x14ac:dyDescent="0.3">
      <c r="B62" s="163"/>
      <c r="C62" s="158" t="s">
        <v>71</v>
      </c>
      <c r="O62" s="32"/>
      <c r="P62" s="32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12.75" customHeight="1" x14ac:dyDescent="0.3">
      <c r="B63" s="163"/>
      <c r="C63" s="158" t="s">
        <v>298</v>
      </c>
      <c r="K63" s="158" t="s">
        <v>72</v>
      </c>
      <c r="O63" s="32"/>
      <c r="P63" s="32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12.75" customHeight="1" x14ac:dyDescent="0.3">
      <c r="B64" s="163"/>
      <c r="C64" s="158" t="s">
        <v>299</v>
      </c>
      <c r="K64" s="158" t="s">
        <v>73</v>
      </c>
      <c r="O64" s="32"/>
      <c r="P64" s="32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ht="12.75" customHeight="1" x14ac:dyDescent="0.3">
      <c r="B65" s="163"/>
      <c r="C65" s="158" t="s">
        <v>300</v>
      </c>
      <c r="K65" s="158" t="s">
        <v>166</v>
      </c>
      <c r="O65" s="32"/>
      <c r="P65" s="32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12.75" customHeight="1" x14ac:dyDescent="0.2">
      <c r="B66" s="163"/>
      <c r="C66" s="9" t="s">
        <v>74</v>
      </c>
      <c r="D66" s="153"/>
      <c r="E66" s="166"/>
      <c r="F66" s="166"/>
      <c r="G66" s="166"/>
      <c r="H66" s="166"/>
      <c r="I66" s="166"/>
      <c r="J66" s="26"/>
      <c r="K66" s="15"/>
      <c r="L66" s="15"/>
      <c r="M66" s="15"/>
      <c r="N66" s="26"/>
      <c r="O66" s="32"/>
      <c r="P66" s="32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12.75" customHeight="1" x14ac:dyDescent="0.2">
      <c r="B67" s="163"/>
      <c r="C67" s="9" t="s">
        <v>75</v>
      </c>
      <c r="D67" s="153"/>
      <c r="E67" s="166"/>
      <c r="F67" s="166"/>
      <c r="G67" s="166"/>
      <c r="H67" s="166"/>
      <c r="I67" s="166"/>
      <c r="J67" s="26"/>
      <c r="K67" s="15"/>
      <c r="L67" s="15"/>
      <c r="M67" s="15"/>
      <c r="N67" s="26"/>
      <c r="O67" s="32"/>
      <c r="P67" s="32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ht="12.75" customHeight="1" x14ac:dyDescent="0.2">
      <c r="C68" s="158" t="s">
        <v>160</v>
      </c>
    </row>
    <row r="69" spans="1:39" s="9" customFormat="1" ht="12.75" customHeight="1" x14ac:dyDescent="0.2">
      <c r="A69" s="153"/>
      <c r="B69" s="158"/>
      <c r="C69" s="158" t="s">
        <v>161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1:39" s="9" customFormat="1" ht="12.75" customHeight="1" x14ac:dyDescent="0.3">
      <c r="A70" s="153"/>
      <c r="B70" s="158"/>
      <c r="C70" s="158" t="s">
        <v>162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1:39" ht="12.75" customHeight="1" x14ac:dyDescent="0.3">
      <c r="C71" s="158" t="s">
        <v>76</v>
      </c>
    </row>
    <row r="72" spans="1:39" ht="12.75" customHeight="1" x14ac:dyDescent="0.2">
      <c r="D72" s="225" t="s">
        <v>544</v>
      </c>
      <c r="F72" s="158" t="s">
        <v>163</v>
      </c>
    </row>
    <row r="73" spans="1:39" ht="12.75" customHeight="1" x14ac:dyDescent="0.2">
      <c r="B73" s="291" t="s">
        <v>127</v>
      </c>
      <c r="C73" s="292" t="s">
        <v>549</v>
      </c>
      <c r="D73" s="26"/>
      <c r="E73" s="9"/>
      <c r="F73" s="165"/>
      <c r="G73" s="165"/>
      <c r="H73" s="165"/>
      <c r="I73" s="165"/>
      <c r="J73" s="26"/>
      <c r="K73" s="15"/>
      <c r="L73" s="15"/>
      <c r="M73" s="15"/>
      <c r="N73" s="26"/>
      <c r="O73" s="32"/>
      <c r="P73" s="32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x14ac:dyDescent="0.2">
      <c r="B74" s="163"/>
      <c r="C74" s="163"/>
      <c r="D74" s="153"/>
      <c r="E74" s="166"/>
      <c r="F74" s="166"/>
      <c r="G74" s="166"/>
      <c r="H74" s="166"/>
      <c r="I74" s="166"/>
      <c r="J74" s="26"/>
      <c r="K74" s="15"/>
      <c r="L74" s="15"/>
      <c r="M74" s="15"/>
      <c r="N74" s="26"/>
      <c r="O74" s="32"/>
      <c r="P74" s="32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s="9" customFormat="1" x14ac:dyDescent="0.2">
      <c r="A75" s="153" t="s">
        <v>189</v>
      </c>
      <c r="B75" s="163" t="s">
        <v>16</v>
      </c>
      <c r="C75" s="9" t="s">
        <v>164</v>
      </c>
      <c r="D75" s="26"/>
      <c r="E75" s="167"/>
      <c r="F75" s="167"/>
      <c r="G75" s="167"/>
      <c r="H75" s="167"/>
      <c r="I75" s="167"/>
      <c r="J75" s="26"/>
      <c r="K75" s="15"/>
      <c r="L75" s="15"/>
      <c r="M75" s="15"/>
      <c r="N75" s="26"/>
      <c r="O75" s="32"/>
      <c r="P75" s="32"/>
    </row>
    <row r="76" spans="1:39" x14ac:dyDescent="0.2">
      <c r="B76" s="163" t="s">
        <v>15</v>
      </c>
      <c r="C76" s="163"/>
      <c r="D76" s="26"/>
      <c r="E76" s="167"/>
      <c r="F76" s="167"/>
      <c r="G76" s="167"/>
      <c r="H76" s="167"/>
      <c r="I76" s="167"/>
      <c r="J76" s="26"/>
      <c r="K76" s="15"/>
      <c r="L76" s="15"/>
      <c r="M76" s="15"/>
      <c r="N76" s="26"/>
      <c r="O76" s="32"/>
      <c r="P76" s="32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x14ac:dyDescent="0.2">
      <c r="B77" s="163"/>
      <c r="C77" s="163"/>
      <c r="D77" s="26"/>
      <c r="E77" s="167"/>
      <c r="F77" s="167"/>
      <c r="G77" s="167"/>
      <c r="H77" s="167"/>
      <c r="I77" s="167"/>
      <c r="J77" s="26"/>
      <c r="K77" s="15"/>
      <c r="L77" s="15"/>
      <c r="M77" s="15"/>
      <c r="N77" s="26"/>
      <c r="O77" s="32"/>
      <c r="P77" s="32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x14ac:dyDescent="0.2">
      <c r="A78" s="153" t="s">
        <v>212</v>
      </c>
      <c r="B78" s="163" t="s">
        <v>17</v>
      </c>
      <c r="C78" s="9" t="s">
        <v>165</v>
      </c>
      <c r="D78" s="26"/>
      <c r="E78" s="165"/>
      <c r="F78" s="165"/>
      <c r="G78" s="165"/>
      <c r="H78" s="165"/>
      <c r="I78" s="165"/>
      <c r="J78" s="26"/>
      <c r="K78" s="15"/>
      <c r="L78" s="15"/>
      <c r="M78" s="15"/>
      <c r="N78" s="26"/>
      <c r="O78" s="32"/>
      <c r="P78" s="26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x14ac:dyDescent="0.2">
      <c r="B79" s="163" t="s">
        <v>18</v>
      </c>
      <c r="C79" s="9" t="s">
        <v>167</v>
      </c>
      <c r="D79" s="26"/>
      <c r="E79" s="165"/>
      <c r="F79" s="165"/>
      <c r="G79" s="165"/>
      <c r="H79" s="165"/>
      <c r="I79" s="165"/>
      <c r="J79" s="26"/>
      <c r="K79" s="15"/>
      <c r="L79" s="15"/>
      <c r="M79" s="15"/>
      <c r="N79" s="26"/>
      <c r="O79" s="32"/>
      <c r="P79" s="26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x14ac:dyDescent="0.2">
      <c r="B80" s="226"/>
      <c r="C80" s="9" t="s">
        <v>168</v>
      </c>
      <c r="D80" s="26"/>
      <c r="E80" s="165"/>
      <c r="F80" s="165"/>
      <c r="G80" s="165"/>
      <c r="H80" s="165"/>
      <c r="I80" s="165"/>
      <c r="J80" s="26"/>
      <c r="K80" s="15"/>
      <c r="L80" s="15"/>
      <c r="M80" s="15"/>
      <c r="N80" s="26"/>
      <c r="O80" s="32"/>
      <c r="P80" s="26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2:39" ht="12.75" customHeight="1" x14ac:dyDescent="0.2">
      <c r="B81" s="291" t="s">
        <v>127</v>
      </c>
      <c r="C81" s="292" t="s">
        <v>479</v>
      </c>
      <c r="D81" s="26"/>
      <c r="E81" s="9"/>
      <c r="F81" s="165"/>
      <c r="G81" s="165"/>
      <c r="H81" s="165"/>
      <c r="I81" s="165"/>
      <c r="J81" s="26"/>
      <c r="K81" s="15"/>
      <c r="L81" s="15"/>
      <c r="M81" s="15"/>
      <c r="N81" s="26"/>
      <c r="O81" s="32"/>
      <c r="P81" s="32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2:39" x14ac:dyDescent="0.2">
      <c r="B82" s="9"/>
      <c r="C82" s="9"/>
      <c r="D82" s="26"/>
      <c r="E82" s="165"/>
      <c r="F82" s="165"/>
      <c r="G82" s="165"/>
      <c r="H82" s="165"/>
      <c r="I82" s="165"/>
      <c r="J82" s="26"/>
      <c r="K82" s="15"/>
      <c r="L82" s="15"/>
      <c r="M82" s="15"/>
      <c r="N82" s="26"/>
      <c r="O82" s="32"/>
      <c r="P82" s="26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5" spans="2:39" x14ac:dyDescent="0.2">
      <c r="B85" s="157"/>
    </row>
  </sheetData>
  <phoneticPr fontId="5" type="noConversion"/>
  <dataValidations count="2">
    <dataValidation allowBlank="1" showInputMessage="1" showErrorMessage="1" prompt="Adjusted for_x000a_prices and_x000a_N application_x000a_schedule" sqref="E75:I77"/>
    <dataValidation allowBlank="1" showInputMessage="1" showErrorMessage="1" prompt="Adjusted for_x000a_prices only" sqref="D72 E52:I58 E66:I67 E74:I74"/>
  </dataValidation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88"/>
  <sheetViews>
    <sheetView workbookViewId="0">
      <selection activeCell="E34" sqref="E34"/>
    </sheetView>
  </sheetViews>
  <sheetFormatPr defaultRowHeight="12.75" x14ac:dyDescent="0.2"/>
  <cols>
    <col min="1" max="1" width="4.7109375" style="25" customWidth="1"/>
    <col min="2" max="2" width="38.28515625" style="38" customWidth="1"/>
    <col min="3" max="4" width="9.140625" style="38"/>
    <col min="5" max="5" width="10.85546875" style="38" customWidth="1"/>
    <col min="6" max="16384" width="9.140625" style="38"/>
  </cols>
  <sheetData>
    <row r="1" spans="1:17" s="8" customFormat="1" ht="18" customHeight="1" x14ac:dyDescent="0.2">
      <c r="A1" s="93" t="s">
        <v>546</v>
      </c>
      <c r="C1" s="94"/>
      <c r="D1" s="18"/>
      <c r="E1" s="18"/>
      <c r="F1" s="18"/>
      <c r="G1" s="18"/>
      <c r="H1" s="18"/>
      <c r="I1" s="21"/>
      <c r="J1" s="22"/>
      <c r="K1" s="21"/>
      <c r="L1" s="5"/>
      <c r="M1" s="2"/>
      <c r="N1" s="30"/>
      <c r="Q1" s="15"/>
    </row>
    <row r="2" spans="1:17" s="8" customFormat="1" ht="18" customHeight="1" x14ac:dyDescent="0.25">
      <c r="A2" s="130" t="s">
        <v>319</v>
      </c>
      <c r="C2" s="94"/>
      <c r="D2" s="18"/>
      <c r="E2" s="18"/>
      <c r="F2" s="135" t="s">
        <v>311</v>
      </c>
      <c r="G2" s="136"/>
      <c r="I2" s="21"/>
      <c r="J2" s="22"/>
      <c r="K2" s="21"/>
      <c r="L2" s="5"/>
      <c r="M2" s="2"/>
      <c r="N2" s="30"/>
      <c r="Q2" s="15"/>
    </row>
    <row r="3" spans="1:17" s="8" customFormat="1" ht="16.5" customHeight="1" x14ac:dyDescent="0.2">
      <c r="A3" s="18"/>
      <c r="B3" s="93"/>
      <c r="C3" s="94"/>
      <c r="D3" s="18"/>
      <c r="E3" s="18"/>
      <c r="F3" s="18"/>
      <c r="G3" s="18"/>
      <c r="H3" s="18"/>
      <c r="I3" s="21"/>
      <c r="J3" s="22"/>
      <c r="K3" s="21"/>
      <c r="L3" s="5"/>
      <c r="M3" s="2"/>
      <c r="N3" s="30"/>
      <c r="Q3" s="15"/>
    </row>
    <row r="4" spans="1:17" s="36" customFormat="1" ht="12.75" customHeight="1" x14ac:dyDescent="0.2">
      <c r="A4" s="137" t="s">
        <v>320</v>
      </c>
    </row>
    <row r="5" spans="1:17" ht="15" customHeight="1" x14ac:dyDescent="0.2">
      <c r="A5" s="8" t="s">
        <v>344</v>
      </c>
      <c r="F5" s="39" t="s">
        <v>197</v>
      </c>
    </row>
    <row r="6" spans="1:17" ht="15" customHeight="1" x14ac:dyDescent="0.2">
      <c r="A6" s="128" t="s">
        <v>340</v>
      </c>
      <c r="F6" s="39" t="s">
        <v>235</v>
      </c>
    </row>
    <row r="7" spans="1:17" ht="15" customHeight="1" x14ac:dyDescent="0.2">
      <c r="A7" s="128" t="s">
        <v>342</v>
      </c>
      <c r="F7" s="129" t="s">
        <v>341</v>
      </c>
    </row>
    <row r="8" spans="1:17" ht="15" customHeight="1" x14ac:dyDescent="0.2">
      <c r="A8" s="128" t="s">
        <v>343</v>
      </c>
      <c r="F8" s="129" t="s">
        <v>198</v>
      </c>
    </row>
    <row r="9" spans="1:17" ht="12.75" customHeight="1" x14ac:dyDescent="0.2">
      <c r="A9" s="128"/>
      <c r="F9" s="39"/>
    </row>
    <row r="10" spans="1:17" ht="12.75" customHeight="1" x14ac:dyDescent="0.2">
      <c r="A10" s="138" t="s">
        <v>318</v>
      </c>
    </row>
    <row r="11" spans="1:17" s="8" customFormat="1" ht="12.75" customHeight="1" x14ac:dyDescent="0.2">
      <c r="B11" s="17" t="s">
        <v>321</v>
      </c>
      <c r="C11" s="8" t="s">
        <v>326</v>
      </c>
      <c r="D11" s="133"/>
      <c r="E11" s="133"/>
      <c r="F11" s="132" t="s">
        <v>331</v>
      </c>
      <c r="I11" s="35" t="s">
        <v>332</v>
      </c>
    </row>
    <row r="12" spans="1:17" s="8" customFormat="1" x14ac:dyDescent="0.2">
      <c r="B12" s="15" t="s">
        <v>324</v>
      </c>
      <c r="C12" s="8" t="s">
        <v>545</v>
      </c>
      <c r="D12" s="133"/>
      <c r="E12" s="133"/>
      <c r="F12" s="132" t="s">
        <v>338</v>
      </c>
      <c r="I12" s="35" t="s">
        <v>339</v>
      </c>
    </row>
    <row r="13" spans="1:17" s="8" customFormat="1" ht="12.75" customHeight="1" x14ac:dyDescent="0.2">
      <c r="B13" s="17" t="s">
        <v>323</v>
      </c>
      <c r="C13" s="8" t="s">
        <v>328</v>
      </c>
      <c r="D13" s="133"/>
      <c r="E13" s="133"/>
      <c r="F13" s="132" t="s">
        <v>337</v>
      </c>
      <c r="I13" s="8" t="s">
        <v>543</v>
      </c>
    </row>
    <row r="14" spans="1:17" s="8" customFormat="1" ht="12.75" customHeight="1" x14ac:dyDescent="0.2">
      <c r="B14" s="17" t="s">
        <v>330</v>
      </c>
      <c r="C14" s="8" t="s">
        <v>325</v>
      </c>
      <c r="F14" s="132" t="s">
        <v>333</v>
      </c>
      <c r="I14" s="35" t="s">
        <v>334</v>
      </c>
    </row>
    <row r="15" spans="1:17" s="8" customFormat="1" ht="12.75" customHeight="1" x14ac:dyDescent="0.2">
      <c r="B15" s="17" t="s">
        <v>322</v>
      </c>
      <c r="C15" s="8" t="s">
        <v>327</v>
      </c>
      <c r="D15" s="133"/>
      <c r="E15" s="133"/>
      <c r="F15" s="132" t="s">
        <v>335</v>
      </c>
      <c r="I15" s="35" t="s">
        <v>336</v>
      </c>
    </row>
    <row r="16" spans="1:17" ht="15" x14ac:dyDescent="0.2">
      <c r="B16" s="131"/>
    </row>
    <row r="17" spans="1:2" ht="15.75" x14ac:dyDescent="0.2">
      <c r="A17" s="130"/>
    </row>
    <row r="18" spans="1:2" ht="12.75" customHeight="1" x14ac:dyDescent="0.2">
      <c r="A18" s="22"/>
      <c r="B18" s="130"/>
    </row>
    <row r="19" spans="1:2" ht="12.75" customHeight="1" x14ac:dyDescent="0.2">
      <c r="A19" s="228"/>
      <c r="B19" s="139"/>
    </row>
    <row r="20" spans="1:2" ht="12.75" customHeight="1" x14ac:dyDescent="0.2">
      <c r="B20" s="139"/>
    </row>
    <row r="21" spans="1:2" ht="12.75" customHeight="1" x14ac:dyDescent="0.2">
      <c r="B21" s="139"/>
    </row>
    <row r="22" spans="1:2" ht="12.75" customHeight="1" x14ac:dyDescent="0.2">
      <c r="B22" s="140"/>
    </row>
    <row r="23" spans="1:2" ht="12.75" customHeight="1" x14ac:dyDescent="0.2">
      <c r="B23" s="140"/>
    </row>
    <row r="24" spans="1:2" ht="12.75" customHeight="1" x14ac:dyDescent="0.2">
      <c r="B24" s="140"/>
    </row>
    <row r="25" spans="1:2" ht="12.75" customHeight="1" x14ac:dyDescent="0.2">
      <c r="B25" s="139"/>
    </row>
    <row r="26" spans="1:2" ht="12.75" customHeight="1" x14ac:dyDescent="0.2">
      <c r="B26" s="139"/>
    </row>
    <row r="27" spans="1:2" ht="12.75" customHeight="1" x14ac:dyDescent="0.2">
      <c r="B27" s="139"/>
    </row>
    <row r="28" spans="1:2" ht="12.75" customHeight="1" x14ac:dyDescent="0.2">
      <c r="B28" s="139"/>
    </row>
    <row r="29" spans="1:2" ht="12.75" customHeight="1" x14ac:dyDescent="0.2">
      <c r="B29" s="229"/>
    </row>
    <row r="30" spans="1:2" ht="12.75" customHeight="1" x14ac:dyDescent="0.2">
      <c r="B30" s="139"/>
    </row>
    <row r="31" spans="1:2" ht="12.75" customHeight="1" x14ac:dyDescent="0.2">
      <c r="B31" s="139"/>
    </row>
    <row r="32" spans="1:2" ht="12.75" customHeight="1" x14ac:dyDescent="0.2">
      <c r="B32" s="139"/>
    </row>
    <row r="33" spans="1:5" ht="12.75" customHeight="1" x14ac:dyDescent="0.2">
      <c r="B33" s="139"/>
    </row>
    <row r="34" spans="1:5" ht="12.75" customHeight="1" x14ac:dyDescent="0.2">
      <c r="B34" s="139"/>
    </row>
    <row r="35" spans="1:5" ht="12.75" customHeight="1" x14ac:dyDescent="0.2">
      <c r="B35" s="139"/>
    </row>
    <row r="36" spans="1:5" ht="12.75" customHeight="1" x14ac:dyDescent="0.2">
      <c r="B36" s="139"/>
    </row>
    <row r="37" spans="1:5" ht="12.75" customHeight="1" x14ac:dyDescent="0.2">
      <c r="B37" s="139"/>
    </row>
    <row r="38" spans="1:5" x14ac:dyDescent="0.2">
      <c r="B38" s="37"/>
      <c r="E38" s="40"/>
    </row>
    <row r="39" spans="1:5" x14ac:dyDescent="0.2">
      <c r="E39" s="41"/>
    </row>
    <row r="40" spans="1:5" x14ac:dyDescent="0.2">
      <c r="E40" s="41"/>
    </row>
    <row r="41" spans="1:5" x14ac:dyDescent="0.2">
      <c r="E41" s="41"/>
    </row>
    <row r="43" spans="1:5" x14ac:dyDescent="0.2">
      <c r="B43" s="37"/>
    </row>
    <row r="44" spans="1:5" x14ac:dyDescent="0.2">
      <c r="B44" s="37"/>
    </row>
    <row r="45" spans="1:5" x14ac:dyDescent="0.2">
      <c r="B45" s="37"/>
      <c r="C45" s="39"/>
    </row>
    <row r="46" spans="1:5" x14ac:dyDescent="0.2">
      <c r="B46" s="37"/>
    </row>
    <row r="47" spans="1:5" x14ac:dyDescent="0.2">
      <c r="B47" s="37"/>
    </row>
    <row r="48" spans="1:5" ht="15" x14ac:dyDescent="0.25">
      <c r="A48" s="7"/>
      <c r="B48" s="6"/>
    </row>
    <row r="49" spans="1:4" x14ac:dyDescent="0.2">
      <c r="B49" s="37"/>
    </row>
    <row r="50" spans="1:4" x14ac:dyDescent="0.2">
      <c r="B50" s="37"/>
    </row>
    <row r="52" spans="1:4" x14ac:dyDescent="0.2">
      <c r="B52" s="37"/>
    </row>
    <row r="55" spans="1:4" ht="15" x14ac:dyDescent="0.25">
      <c r="A55" s="7"/>
      <c r="B55" s="6"/>
    </row>
    <row r="56" spans="1:4" ht="15" x14ac:dyDescent="0.25">
      <c r="A56" s="7"/>
      <c r="B56" s="6"/>
    </row>
    <row r="57" spans="1:4" x14ac:dyDescent="0.2">
      <c r="B57" s="43"/>
      <c r="C57" s="44"/>
      <c r="D57" s="44"/>
    </row>
    <row r="58" spans="1:4" x14ac:dyDescent="0.2">
      <c r="B58" s="45"/>
      <c r="C58" s="46"/>
      <c r="D58" s="46"/>
    </row>
    <row r="59" spans="1:4" x14ac:dyDescent="0.2">
      <c r="B59" s="47"/>
      <c r="C59" s="46"/>
      <c r="D59" s="46"/>
    </row>
    <row r="60" spans="1:4" x14ac:dyDescent="0.2">
      <c r="B60" s="47"/>
      <c r="C60" s="48"/>
      <c r="D60" s="48"/>
    </row>
    <row r="61" spans="1:4" x14ac:dyDescent="0.2">
      <c r="B61" s="47"/>
      <c r="C61" s="46"/>
      <c r="D61" s="46"/>
    </row>
    <row r="62" spans="1:4" x14ac:dyDescent="0.2">
      <c r="B62" s="47"/>
      <c r="C62" s="46"/>
      <c r="D62" s="46"/>
    </row>
    <row r="63" spans="1:4" x14ac:dyDescent="0.2">
      <c r="B63" s="47"/>
      <c r="C63" s="46"/>
      <c r="D63" s="46"/>
    </row>
    <row r="64" spans="1:4" x14ac:dyDescent="0.2">
      <c r="B64" s="47"/>
      <c r="C64" s="48"/>
      <c r="D64" s="49"/>
    </row>
    <row r="65" spans="1:5" x14ac:dyDescent="0.2">
      <c r="B65" s="47"/>
      <c r="C65" s="49"/>
      <c r="D65" s="49"/>
    </row>
    <row r="66" spans="1:5" x14ac:dyDescent="0.2">
      <c r="B66" s="47"/>
      <c r="C66" s="49"/>
      <c r="D66" s="49"/>
    </row>
    <row r="67" spans="1:5" x14ac:dyDescent="0.2">
      <c r="B67" s="47"/>
      <c r="C67" s="49"/>
      <c r="D67" s="48"/>
    </row>
    <row r="68" spans="1:5" x14ac:dyDescent="0.2">
      <c r="B68" s="11"/>
      <c r="D68" s="8"/>
      <c r="E68" s="21"/>
    </row>
    <row r="69" spans="1:5" x14ac:dyDescent="0.2">
      <c r="A69" s="21"/>
      <c r="B69" s="8"/>
      <c r="D69" s="35"/>
      <c r="E69" s="21"/>
    </row>
    <row r="70" spans="1:5" x14ac:dyDescent="0.2">
      <c r="B70" s="47"/>
      <c r="D70" s="47"/>
      <c r="E70" s="49"/>
    </row>
    <row r="71" spans="1:5" x14ac:dyDescent="0.2">
      <c r="B71" s="47"/>
      <c r="D71" s="47"/>
      <c r="E71" s="48"/>
    </row>
    <row r="72" spans="1:5" x14ac:dyDescent="0.2">
      <c r="D72" s="47"/>
      <c r="E72" s="48"/>
    </row>
    <row r="73" spans="1:5" x14ac:dyDescent="0.2">
      <c r="B73" s="42"/>
      <c r="D73" s="47"/>
    </row>
    <row r="74" spans="1:5" x14ac:dyDescent="0.2">
      <c r="D74" s="47"/>
    </row>
    <row r="75" spans="1:5" x14ac:dyDescent="0.2">
      <c r="D75" s="47"/>
    </row>
    <row r="76" spans="1:5" x14ac:dyDescent="0.2">
      <c r="D76" s="47"/>
    </row>
    <row r="77" spans="1:5" x14ac:dyDescent="0.2">
      <c r="D77" s="47"/>
    </row>
    <row r="79" spans="1:5" ht="15.75" x14ac:dyDescent="0.2">
      <c r="A79" s="130"/>
    </row>
    <row r="88" spans="2:2" x14ac:dyDescent="0.2">
      <c r="B88" s="42"/>
    </row>
  </sheetData>
  <phoneticPr fontId="5" type="noConversion"/>
  <hyperlinks>
    <hyperlink ref="F5" r:id="rId1"/>
    <hyperlink ref="F8" r:id="rId2"/>
    <hyperlink ref="F2" r:id="rId3"/>
    <hyperlink ref="F11" r:id="rId4"/>
    <hyperlink ref="F14" r:id="rId5"/>
    <hyperlink ref="F15" r:id="rId6"/>
    <hyperlink ref="F13" r:id="rId7"/>
    <hyperlink ref="F12" r:id="rId8"/>
    <hyperlink ref="F6" r:id="rId9"/>
    <hyperlink ref="F7" r:id="rId10"/>
  </hyperlinks>
  <pageMargins left="0.75" right="0.75" top="1" bottom="1" header="0.5" footer="0.5"/>
  <pageSetup orientation="portrait" r:id="rId11"/>
  <headerFooter alignWithMargins="0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 calculator</vt:lpstr>
      <vt:lpstr>Step-by-Step</vt:lpstr>
      <vt:lpstr>Help-Data Entry</vt:lpstr>
      <vt:lpstr>Help-Results</vt:lpstr>
      <vt:lpstr>General Info</vt:lpstr>
      <vt:lpstr>'N calculator'!Print_Area</vt:lpstr>
    </vt:vector>
  </TitlesOfParts>
  <Company>UNL Agronomy and Horticulture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adobermann</dc:creator>
  <cp:lastModifiedBy>Gary Zoubek</cp:lastModifiedBy>
  <cp:lastPrinted>2007-02-02T17:58:13Z</cp:lastPrinted>
  <dcterms:created xsi:type="dcterms:W3CDTF">2005-12-19T18:53:19Z</dcterms:created>
  <dcterms:modified xsi:type="dcterms:W3CDTF">2012-11-01T14:57:12Z</dcterms:modified>
</cp:coreProperties>
</file>